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metadata.xml" ContentType="application/vnd.openxmlformats-officedocument.spreadsheetml.sheetMetadata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Hanketuet/Lomakkeet/"/>
    </mc:Choice>
  </mc:AlternateContent>
  <xr:revisionPtr revIDLastSave="0" documentId="8_{BC7DB9C9-5D74-48D3-AB6D-EA2E69599D4B}" xr6:coauthVersionLast="47" xr6:coauthVersionMax="47" xr10:uidLastSave="{00000000-0000-0000-0000-000000000000}"/>
  <bookViews>
    <workbookView xWindow="-108" yWindow="-108" windowWidth="23256" windowHeight="12456" tabRatio="673" xr2:uid="{3ED16F2E-F9FF-40CA-89B8-0A4F472983B0}"/>
  </bookViews>
  <sheets>
    <sheet name="Ohje" sheetId="10" r:id="rId1"/>
    <sheet name="Hankkeen tiedot" sheetId="8" r:id="rId2"/>
    <sheet name="Kustannusarvio|Rakennusselostus" sheetId="1" r:id="rId3"/>
    <sheet name="Kustannusarvion koonti" sheetId="5" r:id="rId4"/>
    <sheet name="Talkootyön koonti" sheetId="4" r:id="rId5"/>
    <sheet name="Rakennusselostus koonti" sheetId="2" r:id="rId6"/>
  </sheets>
  <definedNames>
    <definedName name="_xlnm.Print_Area" localSheetId="1">'Hankkeen tiedot'!$A$1:$D$39</definedName>
    <definedName name="_xlnm.Print_Area" localSheetId="2">'Kustannusarvio|Rakennusselostus'!$A$1:$T$148</definedName>
    <definedName name="_xlnm.Print_Area" localSheetId="3">'Kustannusarvion koonti'!$A$1:$P$141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koonti'!$A:$G</definedName>
    <definedName name="_xlnm.Print_Titles" localSheetId="2">'Kustannusarvio|Rakennusselostus'!$6:$6</definedName>
    <definedName name="_xlnm.Print_Titles" localSheetId="5">'Rakennusselostus koonti'!$13:$14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2" l="1"/>
  <c r="B116" i="2"/>
  <c r="B107" i="2"/>
  <c r="B99" i="2"/>
  <c r="B93" i="2"/>
  <c r="B92" i="2"/>
  <c r="B83" i="2"/>
  <c r="B82" i="2"/>
  <c r="B73" i="2"/>
  <c r="B74" i="2"/>
  <c r="B72" i="2"/>
  <c r="B65" i="2"/>
  <c r="B64" i="2"/>
  <c r="B56" i="2"/>
  <c r="B55" i="2"/>
  <c r="B43" i="2"/>
  <c r="B42" i="2"/>
  <c r="B33" i="2"/>
  <c r="B32" i="2"/>
  <c r="B22" i="2"/>
  <c r="B21" i="2"/>
  <c r="B114" i="4"/>
  <c r="B108" i="4"/>
  <c r="B99" i="4"/>
  <c r="B91" i="4"/>
  <c r="B85" i="4"/>
  <c r="B84" i="4"/>
  <c r="B75" i="4"/>
  <c r="B74" i="4"/>
  <c r="B65" i="4"/>
  <c r="B66" i="4"/>
  <c r="B64" i="4"/>
  <c r="B57" i="4"/>
  <c r="B56" i="4"/>
  <c r="B48" i="4"/>
  <c r="B47" i="4"/>
  <c r="B35" i="4"/>
  <c r="B34" i="4"/>
  <c r="B25" i="4"/>
  <c r="B24" i="4"/>
  <c r="B14" i="4"/>
  <c r="B13" i="4"/>
  <c r="B114" i="5"/>
  <c r="B108" i="5"/>
  <c r="B99" i="5"/>
  <c r="B91" i="5"/>
  <c r="B85" i="5"/>
  <c r="B84" i="5"/>
  <c r="B75" i="5"/>
  <c r="B74" i="5"/>
  <c r="B65" i="5"/>
  <c r="B66" i="5"/>
  <c r="B64" i="5"/>
  <c r="B57" i="5"/>
  <c r="B56" i="5"/>
  <c r="B48" i="5"/>
  <c r="B47" i="5"/>
  <c r="B35" i="5"/>
  <c r="B34" i="5"/>
  <c r="B25" i="5"/>
  <c r="B24" i="5"/>
  <c r="B14" i="5"/>
  <c r="B13" i="5"/>
  <c r="N4" i="1"/>
  <c r="N3" i="1"/>
  <c r="B114" i="1"/>
  <c r="B110" i="1"/>
  <c r="B108" i="1"/>
  <c r="B101" i="1"/>
  <c r="B99" i="1"/>
  <c r="B91" i="1"/>
  <c r="B90" i="1"/>
  <c r="B89" i="1"/>
  <c r="B88" i="1"/>
  <c r="B87" i="1"/>
  <c r="B85" i="1"/>
  <c r="B84" i="1"/>
  <c r="B83" i="1"/>
  <c r="B82" i="1"/>
  <c r="B81" i="1"/>
  <c r="B80" i="1"/>
  <c r="B79" i="1"/>
  <c r="B78" i="1"/>
  <c r="B77" i="1"/>
  <c r="B75" i="1"/>
  <c r="B74" i="1"/>
  <c r="B73" i="1"/>
  <c r="B72" i="1"/>
  <c r="B71" i="1"/>
  <c r="B70" i="1"/>
  <c r="B69" i="1"/>
  <c r="B68" i="1"/>
  <c r="B66" i="1"/>
  <c r="B65" i="1"/>
  <c r="B64" i="1"/>
  <c r="B63" i="1"/>
  <c r="B62" i="1"/>
  <c r="B61" i="1"/>
  <c r="B60" i="1"/>
  <c r="B59" i="1"/>
  <c r="B57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6" i="1"/>
  <c r="B14" i="1"/>
  <c r="B12" i="1"/>
  <c r="B11" i="1"/>
  <c r="B10" i="1"/>
  <c r="B9" i="1"/>
  <c r="K134" i="5"/>
  <c r="C2" i="4"/>
  <c r="C3" i="4"/>
  <c r="C4" i="4"/>
  <c r="C1" i="4"/>
  <c r="H93" i="1"/>
  <c r="L93" i="1" s="1"/>
  <c r="H94" i="1"/>
  <c r="L94" i="1" s="1"/>
  <c r="P93" i="1"/>
  <c r="P94" i="1"/>
  <c r="C37" i="5"/>
  <c r="C38" i="5"/>
  <c r="C39" i="5"/>
  <c r="C40" i="5"/>
  <c r="C41" i="5"/>
  <c r="C42" i="5"/>
  <c r="C43" i="5"/>
  <c r="C44" i="5"/>
  <c r="C45" i="5"/>
  <c r="C46" i="5"/>
  <c r="C47" i="5"/>
  <c r="C48" i="5"/>
  <c r="C50" i="5"/>
  <c r="C51" i="5"/>
  <c r="C52" i="5"/>
  <c r="C53" i="5"/>
  <c r="C54" i="5"/>
  <c r="C55" i="5"/>
  <c r="C56" i="5"/>
  <c r="C57" i="5"/>
  <c r="C59" i="5"/>
  <c r="C60" i="5"/>
  <c r="C61" i="5"/>
  <c r="C62" i="5"/>
  <c r="C63" i="5"/>
  <c r="C64" i="5"/>
  <c r="C65" i="5"/>
  <c r="C66" i="5"/>
  <c r="C68" i="5"/>
  <c r="C69" i="5"/>
  <c r="C70" i="5"/>
  <c r="C71" i="5"/>
  <c r="C72" i="5"/>
  <c r="C73" i="5"/>
  <c r="C74" i="5"/>
  <c r="C75" i="5"/>
  <c r="C77" i="5"/>
  <c r="C78" i="5"/>
  <c r="C79" i="5"/>
  <c r="C80" i="5"/>
  <c r="C81" i="5"/>
  <c r="C82" i="5"/>
  <c r="C83" i="5"/>
  <c r="C84" i="5"/>
  <c r="C85" i="5"/>
  <c r="C87" i="5"/>
  <c r="C88" i="5"/>
  <c r="C89" i="5"/>
  <c r="C90" i="5"/>
  <c r="C91" i="5"/>
  <c r="C93" i="5"/>
  <c r="C94" i="5"/>
  <c r="C95" i="5"/>
  <c r="C96" i="5"/>
  <c r="C97" i="5"/>
  <c r="C98" i="5"/>
  <c r="C99" i="5"/>
  <c r="C101" i="5"/>
  <c r="C102" i="5"/>
  <c r="C103" i="5"/>
  <c r="C104" i="5"/>
  <c r="C105" i="5"/>
  <c r="C106" i="5"/>
  <c r="C107" i="5"/>
  <c r="C108" i="5"/>
  <c r="C110" i="5"/>
  <c r="C111" i="5"/>
  <c r="C112" i="5"/>
  <c r="C113" i="5"/>
  <c r="C114" i="5"/>
  <c r="C17" i="5"/>
  <c r="C18" i="5"/>
  <c r="C19" i="5"/>
  <c r="C20" i="5"/>
  <c r="C21" i="5"/>
  <c r="C22" i="5"/>
  <c r="C23" i="5"/>
  <c r="C24" i="5"/>
  <c r="C25" i="5"/>
  <c r="C27" i="5"/>
  <c r="C28" i="5"/>
  <c r="C29" i="5"/>
  <c r="C30" i="5"/>
  <c r="C31" i="5"/>
  <c r="C32" i="5"/>
  <c r="C33" i="5"/>
  <c r="C34" i="5"/>
  <c r="C35" i="5"/>
  <c r="J122" i="5"/>
  <c r="J121" i="5"/>
  <c r="J120" i="5"/>
  <c r="O115" i="1"/>
  <c r="N115" i="1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7" i="5"/>
  <c r="J28" i="5"/>
  <c r="J29" i="5"/>
  <c r="J30" i="5"/>
  <c r="J31" i="5"/>
  <c r="J32" i="5"/>
  <c r="J33" i="5"/>
  <c r="J34" i="5"/>
  <c r="J35" i="5"/>
  <c r="J37" i="5"/>
  <c r="J38" i="5"/>
  <c r="J39" i="5"/>
  <c r="J40" i="5"/>
  <c r="J41" i="5"/>
  <c r="J42" i="5"/>
  <c r="J43" i="5"/>
  <c r="J44" i="5"/>
  <c r="J45" i="5"/>
  <c r="J46" i="5"/>
  <c r="J47" i="5"/>
  <c r="J48" i="5"/>
  <c r="J50" i="5"/>
  <c r="J51" i="5"/>
  <c r="J52" i="5"/>
  <c r="J53" i="5"/>
  <c r="J54" i="5"/>
  <c r="J55" i="5"/>
  <c r="J56" i="5"/>
  <c r="J57" i="5"/>
  <c r="J59" i="5"/>
  <c r="J60" i="5"/>
  <c r="J61" i="5"/>
  <c r="J62" i="5"/>
  <c r="J63" i="5"/>
  <c r="J64" i="5"/>
  <c r="J65" i="5"/>
  <c r="J66" i="5"/>
  <c r="J68" i="5"/>
  <c r="J69" i="5"/>
  <c r="J70" i="5"/>
  <c r="J71" i="5"/>
  <c r="J72" i="5"/>
  <c r="J73" i="5"/>
  <c r="J74" i="5"/>
  <c r="J75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3" i="5"/>
  <c r="J94" i="5"/>
  <c r="J95" i="5"/>
  <c r="J96" i="5"/>
  <c r="J97" i="5"/>
  <c r="J98" i="5"/>
  <c r="J99" i="5"/>
  <c r="J101" i="5"/>
  <c r="J102" i="5"/>
  <c r="J103" i="5"/>
  <c r="J104" i="5"/>
  <c r="J105" i="5"/>
  <c r="J106" i="5"/>
  <c r="J107" i="5"/>
  <c r="J108" i="5"/>
  <c r="J110" i="5"/>
  <c r="J111" i="5"/>
  <c r="J112" i="5"/>
  <c r="J113" i="5"/>
  <c r="J114" i="5"/>
  <c r="I9" i="5"/>
  <c r="I10" i="5"/>
  <c r="I11" i="5"/>
  <c r="I12" i="5"/>
  <c r="I13" i="5"/>
  <c r="I14" i="5"/>
  <c r="I16" i="5"/>
  <c r="I17" i="5"/>
  <c r="I18" i="5"/>
  <c r="I19" i="5"/>
  <c r="I20" i="5"/>
  <c r="I21" i="5"/>
  <c r="I22" i="5"/>
  <c r="I23" i="5"/>
  <c r="I24" i="5"/>
  <c r="I25" i="5"/>
  <c r="I27" i="5"/>
  <c r="I28" i="5"/>
  <c r="I29" i="5"/>
  <c r="I30" i="5"/>
  <c r="I31" i="5"/>
  <c r="I32" i="5"/>
  <c r="I33" i="5"/>
  <c r="I34" i="5"/>
  <c r="I35" i="5"/>
  <c r="I37" i="5"/>
  <c r="I38" i="5"/>
  <c r="I39" i="5"/>
  <c r="I40" i="5"/>
  <c r="I41" i="5"/>
  <c r="I42" i="5"/>
  <c r="I43" i="5"/>
  <c r="I44" i="5"/>
  <c r="I45" i="5"/>
  <c r="I46" i="5"/>
  <c r="I47" i="5"/>
  <c r="I48" i="5"/>
  <c r="I50" i="5"/>
  <c r="I51" i="5"/>
  <c r="I52" i="5"/>
  <c r="I53" i="5"/>
  <c r="I54" i="5"/>
  <c r="I55" i="5"/>
  <c r="I56" i="5"/>
  <c r="I57" i="5"/>
  <c r="I59" i="5"/>
  <c r="I60" i="5"/>
  <c r="I61" i="5"/>
  <c r="I62" i="5"/>
  <c r="I63" i="5"/>
  <c r="I64" i="5"/>
  <c r="I65" i="5"/>
  <c r="I66" i="5"/>
  <c r="I68" i="5"/>
  <c r="I69" i="5"/>
  <c r="I70" i="5"/>
  <c r="I71" i="5"/>
  <c r="I72" i="5"/>
  <c r="I73" i="5"/>
  <c r="I74" i="5"/>
  <c r="I75" i="5"/>
  <c r="I77" i="5"/>
  <c r="I78" i="5"/>
  <c r="I79" i="5"/>
  <c r="I80" i="5"/>
  <c r="I81" i="5"/>
  <c r="I82" i="5"/>
  <c r="I83" i="5"/>
  <c r="I84" i="5"/>
  <c r="I85" i="5"/>
  <c r="I87" i="5"/>
  <c r="I88" i="5"/>
  <c r="I89" i="5"/>
  <c r="I90" i="5"/>
  <c r="I91" i="5"/>
  <c r="I93" i="5"/>
  <c r="I94" i="5"/>
  <c r="I95" i="5"/>
  <c r="I96" i="5"/>
  <c r="I97" i="5"/>
  <c r="I98" i="5"/>
  <c r="I99" i="5"/>
  <c r="I101" i="5"/>
  <c r="I102" i="5"/>
  <c r="I103" i="5"/>
  <c r="I104" i="5"/>
  <c r="I105" i="5"/>
  <c r="I106" i="5"/>
  <c r="I107" i="5"/>
  <c r="I108" i="5"/>
  <c r="I110" i="5"/>
  <c r="I111" i="5"/>
  <c r="I112" i="5"/>
  <c r="I113" i="5"/>
  <c r="I114" i="5"/>
  <c r="I8" i="5"/>
  <c r="J8" i="5"/>
  <c r="H9" i="5"/>
  <c r="H10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H41" i="5"/>
  <c r="H42" i="5"/>
  <c r="H43" i="5"/>
  <c r="H44" i="5"/>
  <c r="H45" i="5"/>
  <c r="H46" i="5"/>
  <c r="H47" i="5"/>
  <c r="H48" i="5"/>
  <c r="H50" i="5"/>
  <c r="H51" i="5"/>
  <c r="H52" i="5"/>
  <c r="H53" i="5"/>
  <c r="H54" i="5"/>
  <c r="H55" i="5"/>
  <c r="H56" i="5"/>
  <c r="H57" i="5"/>
  <c r="H59" i="5"/>
  <c r="H60" i="5"/>
  <c r="H61" i="5"/>
  <c r="H62" i="5"/>
  <c r="H63" i="5"/>
  <c r="H64" i="5"/>
  <c r="H65" i="5"/>
  <c r="H66" i="5"/>
  <c r="H68" i="5"/>
  <c r="H69" i="5"/>
  <c r="H70" i="5"/>
  <c r="H71" i="5"/>
  <c r="H72" i="5"/>
  <c r="H73" i="5"/>
  <c r="H74" i="5"/>
  <c r="H75" i="5"/>
  <c r="H77" i="5"/>
  <c r="H78" i="5"/>
  <c r="H79" i="5"/>
  <c r="H80" i="5"/>
  <c r="H81" i="5"/>
  <c r="H82" i="5"/>
  <c r="H83" i="5"/>
  <c r="H84" i="5"/>
  <c r="H85" i="5"/>
  <c r="H87" i="5"/>
  <c r="H88" i="5"/>
  <c r="H89" i="5"/>
  <c r="H90" i="5"/>
  <c r="H91" i="5"/>
  <c r="H93" i="5"/>
  <c r="H94" i="5"/>
  <c r="H95" i="5"/>
  <c r="H96" i="5"/>
  <c r="H97" i="5"/>
  <c r="H98" i="5"/>
  <c r="H99" i="5"/>
  <c r="H101" i="5"/>
  <c r="H102" i="5"/>
  <c r="H103" i="5"/>
  <c r="H104" i="5"/>
  <c r="H105" i="5"/>
  <c r="H106" i="5"/>
  <c r="H107" i="5"/>
  <c r="H108" i="5"/>
  <c r="H110" i="5"/>
  <c r="H111" i="5"/>
  <c r="H112" i="5"/>
  <c r="H113" i="5"/>
  <c r="H114" i="5"/>
  <c r="H8" i="5"/>
  <c r="D9" i="5"/>
  <c r="E9" i="5"/>
  <c r="F9" i="5"/>
  <c r="D10" i="5"/>
  <c r="E10" i="5"/>
  <c r="F10" i="5"/>
  <c r="D11" i="5"/>
  <c r="E11" i="5"/>
  <c r="F11" i="5"/>
  <c r="D12" i="5"/>
  <c r="G12" i="5" s="1"/>
  <c r="E12" i="5"/>
  <c r="F12" i="5"/>
  <c r="D13" i="5"/>
  <c r="E13" i="5"/>
  <c r="F13" i="5"/>
  <c r="D14" i="5"/>
  <c r="E14" i="5"/>
  <c r="F14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7" i="5"/>
  <c r="E27" i="5"/>
  <c r="F27" i="5"/>
  <c r="D28" i="5"/>
  <c r="E28" i="5"/>
  <c r="F28" i="5"/>
  <c r="D29" i="5"/>
  <c r="E29" i="5"/>
  <c r="F29" i="5"/>
  <c r="D30" i="5"/>
  <c r="G30" i="5" s="1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G47" i="5" s="1"/>
  <c r="E47" i="5"/>
  <c r="F47" i="5"/>
  <c r="D48" i="5"/>
  <c r="E48" i="5"/>
  <c r="F48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G54" i="5" s="1"/>
  <c r="D55" i="5"/>
  <c r="E55" i="5"/>
  <c r="F55" i="5"/>
  <c r="D56" i="5"/>
  <c r="E56" i="5"/>
  <c r="F56" i="5"/>
  <c r="D57" i="5"/>
  <c r="E57" i="5"/>
  <c r="F57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G72" i="5" s="1"/>
  <c r="D73" i="5"/>
  <c r="E73" i="5"/>
  <c r="F73" i="5"/>
  <c r="D74" i="5"/>
  <c r="E74" i="5"/>
  <c r="F74" i="5"/>
  <c r="D75" i="5"/>
  <c r="E75" i="5"/>
  <c r="F75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G84" i="5" s="1"/>
  <c r="D85" i="5"/>
  <c r="E85" i="5"/>
  <c r="F85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D93" i="5"/>
  <c r="E93" i="5"/>
  <c r="F93" i="5"/>
  <c r="D94" i="5"/>
  <c r="E94" i="5"/>
  <c r="F94" i="5"/>
  <c r="D95" i="5"/>
  <c r="E95" i="5"/>
  <c r="F95" i="5"/>
  <c r="D96" i="5"/>
  <c r="E96" i="5"/>
  <c r="F96" i="5"/>
  <c r="D97" i="5"/>
  <c r="E97" i="5"/>
  <c r="F97" i="5"/>
  <c r="D98" i="5"/>
  <c r="E98" i="5"/>
  <c r="F98" i="5"/>
  <c r="D99" i="5"/>
  <c r="E99" i="5"/>
  <c r="F99" i="5"/>
  <c r="D101" i="5"/>
  <c r="E101" i="5"/>
  <c r="F101" i="5"/>
  <c r="D102" i="5"/>
  <c r="E102" i="5"/>
  <c r="F102" i="5"/>
  <c r="D103" i="5"/>
  <c r="E103" i="5"/>
  <c r="F103" i="5"/>
  <c r="D104" i="5"/>
  <c r="E104" i="5"/>
  <c r="F104" i="5"/>
  <c r="D105" i="5"/>
  <c r="E105" i="5"/>
  <c r="F105" i="5"/>
  <c r="D106" i="5"/>
  <c r="E106" i="5"/>
  <c r="F106" i="5"/>
  <c r="D107" i="5"/>
  <c r="E107" i="5"/>
  <c r="F107" i="5"/>
  <c r="D108" i="5"/>
  <c r="E108" i="5"/>
  <c r="F108" i="5"/>
  <c r="D110" i="5"/>
  <c r="E110" i="5"/>
  <c r="F110" i="5"/>
  <c r="D111" i="5"/>
  <c r="E111" i="5"/>
  <c r="F111" i="5"/>
  <c r="D112" i="5"/>
  <c r="E112" i="5"/>
  <c r="F112" i="5"/>
  <c r="D113" i="5"/>
  <c r="E113" i="5"/>
  <c r="F113" i="5"/>
  <c r="D114" i="5"/>
  <c r="E114" i="5"/>
  <c r="F114" i="5"/>
  <c r="D8" i="5"/>
  <c r="E8" i="5"/>
  <c r="F8" i="5"/>
  <c r="C9" i="5"/>
  <c r="C10" i="5"/>
  <c r="C11" i="5"/>
  <c r="C12" i="5"/>
  <c r="C13" i="5"/>
  <c r="C14" i="5"/>
  <c r="C16" i="5"/>
  <c r="C8" i="5"/>
  <c r="G9" i="4"/>
  <c r="G10" i="4"/>
  <c r="G11" i="4"/>
  <c r="G12" i="4"/>
  <c r="G13" i="4"/>
  <c r="G14" i="4"/>
  <c r="G16" i="4"/>
  <c r="G17" i="4"/>
  <c r="G18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51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G66" i="4"/>
  <c r="G68" i="4"/>
  <c r="G69" i="4"/>
  <c r="G70" i="4"/>
  <c r="G71" i="4"/>
  <c r="G72" i="4"/>
  <c r="G73" i="4"/>
  <c r="G74" i="4"/>
  <c r="G75" i="4"/>
  <c r="G77" i="4"/>
  <c r="G78" i="4"/>
  <c r="G79" i="4"/>
  <c r="G80" i="4"/>
  <c r="G81" i="4"/>
  <c r="G82" i="4"/>
  <c r="G83" i="4"/>
  <c r="G84" i="4"/>
  <c r="G85" i="4"/>
  <c r="G87" i="4"/>
  <c r="G88" i="4"/>
  <c r="G89" i="4"/>
  <c r="G90" i="4"/>
  <c r="G91" i="4"/>
  <c r="G93" i="4"/>
  <c r="G94" i="4"/>
  <c r="G95" i="4"/>
  <c r="G96" i="4"/>
  <c r="G97" i="4"/>
  <c r="G98" i="4"/>
  <c r="G99" i="4"/>
  <c r="G101" i="4"/>
  <c r="G102" i="4"/>
  <c r="G103" i="4"/>
  <c r="G104" i="4"/>
  <c r="G105" i="4"/>
  <c r="G106" i="4"/>
  <c r="G107" i="4"/>
  <c r="G108" i="4"/>
  <c r="G110" i="4"/>
  <c r="G111" i="4"/>
  <c r="G112" i="4"/>
  <c r="G113" i="4"/>
  <c r="G114" i="4"/>
  <c r="G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7" i="4"/>
  <c r="F28" i="4"/>
  <c r="F29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6" i="4"/>
  <c r="F68" i="4"/>
  <c r="F69" i="4"/>
  <c r="F70" i="4"/>
  <c r="F71" i="4"/>
  <c r="F72" i="4"/>
  <c r="F73" i="4"/>
  <c r="F74" i="4"/>
  <c r="F75" i="4"/>
  <c r="F77" i="4"/>
  <c r="F78" i="4"/>
  <c r="F79" i="4"/>
  <c r="F80" i="4"/>
  <c r="F81" i="4"/>
  <c r="F82" i="4"/>
  <c r="F83" i="4"/>
  <c r="F84" i="4"/>
  <c r="F85" i="4"/>
  <c r="F87" i="4"/>
  <c r="F88" i="4"/>
  <c r="F89" i="4"/>
  <c r="F90" i="4"/>
  <c r="F91" i="4"/>
  <c r="F93" i="4"/>
  <c r="F94" i="4"/>
  <c r="F95" i="4"/>
  <c r="F96" i="4"/>
  <c r="F97" i="4"/>
  <c r="F98" i="4"/>
  <c r="F99" i="4"/>
  <c r="F101" i="4"/>
  <c r="F102" i="4"/>
  <c r="F103" i="4"/>
  <c r="F104" i="4"/>
  <c r="F105" i="4"/>
  <c r="F106" i="4"/>
  <c r="F107" i="4"/>
  <c r="F108" i="4"/>
  <c r="F110" i="4"/>
  <c r="F111" i="4"/>
  <c r="F112" i="4"/>
  <c r="F113" i="4"/>
  <c r="F114" i="4"/>
  <c r="F8" i="4"/>
  <c r="D9" i="4"/>
  <c r="D10" i="4"/>
  <c r="D11" i="4"/>
  <c r="D12" i="4"/>
  <c r="D13" i="4"/>
  <c r="D14" i="4"/>
  <c r="D16" i="4"/>
  <c r="D17" i="4"/>
  <c r="D18" i="4"/>
  <c r="D19" i="4"/>
  <c r="D20" i="4"/>
  <c r="D21" i="4"/>
  <c r="D22" i="4"/>
  <c r="D23" i="4"/>
  <c r="D24" i="4"/>
  <c r="D25" i="4"/>
  <c r="D27" i="4"/>
  <c r="D28" i="4"/>
  <c r="D29" i="4"/>
  <c r="D30" i="4"/>
  <c r="D31" i="4"/>
  <c r="D32" i="4"/>
  <c r="D33" i="4"/>
  <c r="D34" i="4"/>
  <c r="D35" i="4"/>
  <c r="D37" i="4"/>
  <c r="D38" i="4"/>
  <c r="D39" i="4"/>
  <c r="D40" i="4"/>
  <c r="D41" i="4"/>
  <c r="D42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7" i="4"/>
  <c r="D59" i="4"/>
  <c r="D60" i="4"/>
  <c r="D61" i="4"/>
  <c r="D62" i="4"/>
  <c r="D63" i="4"/>
  <c r="D64" i="4"/>
  <c r="D65" i="4"/>
  <c r="D66" i="4"/>
  <c r="D68" i="4"/>
  <c r="D69" i="4"/>
  <c r="D70" i="4"/>
  <c r="D71" i="4"/>
  <c r="D72" i="4"/>
  <c r="D73" i="4"/>
  <c r="D74" i="4"/>
  <c r="D75" i="4"/>
  <c r="D77" i="4"/>
  <c r="D78" i="4"/>
  <c r="D79" i="4"/>
  <c r="D80" i="4"/>
  <c r="D81" i="4"/>
  <c r="D82" i="4"/>
  <c r="D83" i="4"/>
  <c r="D84" i="4"/>
  <c r="D85" i="4"/>
  <c r="D87" i="4"/>
  <c r="D88" i="4"/>
  <c r="D89" i="4"/>
  <c r="D90" i="4"/>
  <c r="D91" i="4"/>
  <c r="D93" i="4"/>
  <c r="D94" i="4"/>
  <c r="D95" i="4"/>
  <c r="D96" i="4"/>
  <c r="D97" i="4"/>
  <c r="D98" i="4"/>
  <c r="D99" i="4"/>
  <c r="D101" i="4"/>
  <c r="D102" i="4"/>
  <c r="D103" i="4"/>
  <c r="D104" i="4"/>
  <c r="D105" i="4"/>
  <c r="D106" i="4"/>
  <c r="D107" i="4"/>
  <c r="D108" i="4"/>
  <c r="D110" i="4"/>
  <c r="D111" i="4"/>
  <c r="D112" i="4"/>
  <c r="D113" i="4"/>
  <c r="D114" i="4"/>
  <c r="C9" i="4"/>
  <c r="C10" i="4"/>
  <c r="C11" i="4"/>
  <c r="C12" i="4"/>
  <c r="C13" i="4"/>
  <c r="C14" i="4"/>
  <c r="C16" i="4"/>
  <c r="C17" i="4"/>
  <c r="C18" i="4"/>
  <c r="C19" i="4"/>
  <c r="C20" i="4"/>
  <c r="C21" i="4"/>
  <c r="C22" i="4"/>
  <c r="C23" i="4"/>
  <c r="C24" i="4"/>
  <c r="C25" i="4"/>
  <c r="C27" i="4"/>
  <c r="C28" i="4"/>
  <c r="C29" i="4"/>
  <c r="C30" i="4"/>
  <c r="C31" i="4"/>
  <c r="C32" i="4"/>
  <c r="C33" i="4"/>
  <c r="C34" i="4"/>
  <c r="C35" i="4"/>
  <c r="C37" i="4"/>
  <c r="C38" i="4"/>
  <c r="C39" i="4"/>
  <c r="C40" i="4"/>
  <c r="C41" i="4"/>
  <c r="C42" i="4"/>
  <c r="C43" i="4"/>
  <c r="C44" i="4"/>
  <c r="C45" i="4"/>
  <c r="C46" i="4"/>
  <c r="C47" i="4"/>
  <c r="C48" i="4"/>
  <c r="C50" i="4"/>
  <c r="C51" i="4"/>
  <c r="C52" i="4"/>
  <c r="C53" i="4"/>
  <c r="C54" i="4"/>
  <c r="C55" i="4"/>
  <c r="C56" i="4"/>
  <c r="C57" i="4"/>
  <c r="C59" i="4"/>
  <c r="C60" i="4"/>
  <c r="C61" i="4"/>
  <c r="C62" i="4"/>
  <c r="C63" i="4"/>
  <c r="C64" i="4"/>
  <c r="C65" i="4"/>
  <c r="C66" i="4"/>
  <c r="C68" i="4"/>
  <c r="C69" i="4"/>
  <c r="C70" i="4"/>
  <c r="C71" i="4"/>
  <c r="C72" i="4"/>
  <c r="C73" i="4"/>
  <c r="C74" i="4"/>
  <c r="C75" i="4"/>
  <c r="C77" i="4"/>
  <c r="C78" i="4"/>
  <c r="C79" i="4"/>
  <c r="C80" i="4"/>
  <c r="C81" i="4"/>
  <c r="C82" i="4"/>
  <c r="C83" i="4"/>
  <c r="C84" i="4"/>
  <c r="C85" i="4"/>
  <c r="C87" i="4"/>
  <c r="C88" i="4"/>
  <c r="C89" i="4"/>
  <c r="C90" i="4"/>
  <c r="C91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7" i="4"/>
  <c r="C108" i="4"/>
  <c r="C110" i="4"/>
  <c r="C111" i="4"/>
  <c r="C112" i="4"/>
  <c r="C113" i="4"/>
  <c r="C114" i="4"/>
  <c r="D8" i="4"/>
  <c r="C8" i="4"/>
  <c r="K4" i="5"/>
  <c r="K3" i="5"/>
  <c r="J123" i="5"/>
  <c r="G43" i="5"/>
  <c r="G37" i="5"/>
  <c r="H110" i="1"/>
  <c r="L110" i="1" s="1"/>
  <c r="P110" i="1"/>
  <c r="P8" i="1"/>
  <c r="P9" i="1"/>
  <c r="P10" i="1"/>
  <c r="P11" i="1"/>
  <c r="P12" i="1"/>
  <c r="P13" i="1"/>
  <c r="P14" i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C10" i="2"/>
  <c r="C11" i="2"/>
  <c r="C12" i="2"/>
  <c r="C9" i="2"/>
  <c r="C4" i="2"/>
  <c r="C5" i="2"/>
  <c r="C6" i="2"/>
  <c r="C7" i="2"/>
  <c r="C8" i="2"/>
  <c r="C3" i="2"/>
  <c r="K123" i="1"/>
  <c r="S93" i="1" l="1"/>
  <c r="E112" i="4"/>
  <c r="E75" i="4"/>
  <c r="E57" i="4"/>
  <c r="E40" i="4"/>
  <c r="E94" i="4"/>
  <c r="G114" i="5"/>
  <c r="K114" i="5" s="1"/>
  <c r="G80" i="5"/>
  <c r="G78" i="5"/>
  <c r="G62" i="5"/>
  <c r="G60" i="5"/>
  <c r="G42" i="5"/>
  <c r="G27" i="5"/>
  <c r="G9" i="5"/>
  <c r="G79" i="5"/>
  <c r="K79" i="5" s="1"/>
  <c r="G70" i="5"/>
  <c r="G52" i="5"/>
  <c r="G14" i="5"/>
  <c r="G101" i="5"/>
  <c r="G82" i="5"/>
  <c r="G64" i="5"/>
  <c r="G46" i="5"/>
  <c r="G11" i="5"/>
  <c r="K11" i="5" s="1"/>
  <c r="K80" i="5"/>
  <c r="K60" i="5"/>
  <c r="K9" i="5"/>
  <c r="K42" i="5"/>
  <c r="E50" i="4"/>
  <c r="E14" i="4"/>
  <c r="G99" i="5"/>
  <c r="K99" i="5" s="1"/>
  <c r="E85" i="4"/>
  <c r="E68" i="4"/>
  <c r="G110" i="5"/>
  <c r="E32" i="4"/>
  <c r="G89" i="5"/>
  <c r="K89" i="5" s="1"/>
  <c r="G71" i="5"/>
  <c r="K71" i="5" s="1"/>
  <c r="G41" i="5"/>
  <c r="K41" i="5" s="1"/>
  <c r="E41" i="4"/>
  <c r="G111" i="5"/>
  <c r="K111" i="5" s="1"/>
  <c r="G21" i="5"/>
  <c r="K21" i="5" s="1"/>
  <c r="G53" i="5"/>
  <c r="K53" i="5" s="1"/>
  <c r="G29" i="5"/>
  <c r="K29" i="5" s="1"/>
  <c r="G95" i="5"/>
  <c r="G59" i="5"/>
  <c r="K59" i="5" s="1"/>
  <c r="G112" i="5"/>
  <c r="G94" i="5"/>
  <c r="K94" i="5" s="1"/>
  <c r="G75" i="5"/>
  <c r="K75" i="5" s="1"/>
  <c r="G57" i="5"/>
  <c r="K57" i="5" s="1"/>
  <c r="G22" i="5"/>
  <c r="K22" i="5" s="1"/>
  <c r="G113" i="5"/>
  <c r="K113" i="5" s="1"/>
  <c r="G77" i="5"/>
  <c r="K77" i="5" s="1"/>
  <c r="G63" i="5"/>
  <c r="K63" i="5" s="1"/>
  <c r="G28" i="5"/>
  <c r="K28" i="5" s="1"/>
  <c r="G10" i="5"/>
  <c r="K10" i="5" s="1"/>
  <c r="G98" i="5"/>
  <c r="K98" i="5" s="1"/>
  <c r="G96" i="5"/>
  <c r="K96" i="5" s="1"/>
  <c r="G65" i="5"/>
  <c r="K65" i="5" s="1"/>
  <c r="S94" i="1"/>
  <c r="E111" i="4"/>
  <c r="E93" i="4"/>
  <c r="E56" i="4"/>
  <c r="E39" i="4"/>
  <c r="E21" i="4"/>
  <c r="E74" i="4"/>
  <c r="S9" i="1"/>
  <c r="G88" i="5"/>
  <c r="K88" i="5" s="1"/>
  <c r="E101" i="4"/>
  <c r="E64" i="4"/>
  <c r="E29" i="4"/>
  <c r="E11" i="4"/>
  <c r="G105" i="5"/>
  <c r="K105" i="5" s="1"/>
  <c r="G87" i="5"/>
  <c r="K87" i="5" s="1"/>
  <c r="G69" i="5"/>
  <c r="G51" i="5"/>
  <c r="K51" i="5" s="1"/>
  <c r="G33" i="5"/>
  <c r="K33" i="5" s="1"/>
  <c r="E71" i="4"/>
  <c r="E53" i="4"/>
  <c r="E18" i="4"/>
  <c r="G17" i="5"/>
  <c r="K17" i="5" s="1"/>
  <c r="G66" i="5"/>
  <c r="K66" i="5" s="1"/>
  <c r="G48" i="5"/>
  <c r="K48" i="5" s="1"/>
  <c r="G31" i="5"/>
  <c r="K31" i="5" s="1"/>
  <c r="G13" i="5"/>
  <c r="K13" i="5" s="1"/>
  <c r="G35" i="5"/>
  <c r="K35" i="5" s="1"/>
  <c r="E87" i="4"/>
  <c r="E69" i="4"/>
  <c r="E51" i="4"/>
  <c r="E33" i="4"/>
  <c r="E45" i="4"/>
  <c r="E65" i="4"/>
  <c r="E47" i="4"/>
  <c r="E30" i="4"/>
  <c r="E63" i="4"/>
  <c r="E28" i="4"/>
  <c r="E81" i="4"/>
  <c r="E10" i="4"/>
  <c r="E99" i="4"/>
  <c r="E98" i="4"/>
  <c r="G68" i="5"/>
  <c r="K68" i="5" s="1"/>
  <c r="G61" i="5"/>
  <c r="K61" i="5" s="1"/>
  <c r="G32" i="5"/>
  <c r="K32" i="5" s="1"/>
  <c r="G91" i="5"/>
  <c r="K91" i="5" s="1"/>
  <c r="G55" i="5"/>
  <c r="K55" i="5" s="1"/>
  <c r="G38" i="5"/>
  <c r="K38" i="5" s="1"/>
  <c r="E27" i="4"/>
  <c r="E108" i="4"/>
  <c r="E72" i="4"/>
  <c r="E54" i="4"/>
  <c r="G108" i="5"/>
  <c r="K108" i="5" s="1"/>
  <c r="G19" i="5"/>
  <c r="K19" i="5" s="1"/>
  <c r="E62" i="4"/>
  <c r="E80" i="4"/>
  <c r="E44" i="4"/>
  <c r="E9" i="4"/>
  <c r="K47" i="5"/>
  <c r="E97" i="4"/>
  <c r="G16" i="5"/>
  <c r="K16" i="5" s="1"/>
  <c r="E114" i="4"/>
  <c r="E96" i="4"/>
  <c r="E60" i="4"/>
  <c r="E42" i="4"/>
  <c r="G93" i="5"/>
  <c r="G85" i="5"/>
  <c r="K85" i="5" s="1"/>
  <c r="G74" i="5"/>
  <c r="K74" i="5" s="1"/>
  <c r="G56" i="5"/>
  <c r="K56" i="5" s="1"/>
  <c r="G50" i="5"/>
  <c r="K50" i="5" s="1"/>
  <c r="G39" i="5"/>
  <c r="K39" i="5" s="1"/>
  <c r="E78" i="4"/>
  <c r="E113" i="4"/>
  <c r="E95" i="4"/>
  <c r="E77" i="4"/>
  <c r="E59" i="4"/>
  <c r="E23" i="4"/>
  <c r="G73" i="5"/>
  <c r="K73" i="5" s="1"/>
  <c r="G20" i="5"/>
  <c r="K20" i="5" s="1"/>
  <c r="K84" i="5"/>
  <c r="G104" i="5"/>
  <c r="K104" i="5" s="1"/>
  <c r="E110" i="4"/>
  <c r="E91" i="4"/>
  <c r="E73" i="4"/>
  <c r="E55" i="4"/>
  <c r="E38" i="4"/>
  <c r="G8" i="5"/>
  <c r="K8" i="5" s="1"/>
  <c r="G25" i="5"/>
  <c r="K25" i="5" s="1"/>
  <c r="K12" i="5"/>
  <c r="G103" i="5"/>
  <c r="K103" i="5" s="1"/>
  <c r="E106" i="4"/>
  <c r="E70" i="4"/>
  <c r="E52" i="4"/>
  <c r="G107" i="5"/>
  <c r="K107" i="5" s="1"/>
  <c r="G18" i="5"/>
  <c r="K18" i="5" s="1"/>
  <c r="G102" i="5"/>
  <c r="K102" i="5" s="1"/>
  <c r="G83" i="5"/>
  <c r="K83" i="5" s="1"/>
  <c r="E61" i="4"/>
  <c r="E66" i="4"/>
  <c r="E31" i="4"/>
  <c r="E13" i="4"/>
  <c r="G34" i="5"/>
  <c r="K34" i="5" s="1"/>
  <c r="E79" i="4"/>
  <c r="G81" i="5"/>
  <c r="K81" i="5" s="1"/>
  <c r="G45" i="5"/>
  <c r="K45" i="5" s="1"/>
  <c r="K112" i="5"/>
  <c r="E102" i="4"/>
  <c r="E105" i="4"/>
  <c r="E104" i="4"/>
  <c r="G106" i="5"/>
  <c r="K106" i="5" s="1"/>
  <c r="E103" i="4"/>
  <c r="E107" i="4"/>
  <c r="K93" i="5"/>
  <c r="K95" i="5"/>
  <c r="G97" i="5"/>
  <c r="K97" i="5" s="1"/>
  <c r="E89" i="4"/>
  <c r="E90" i="4"/>
  <c r="E88" i="4"/>
  <c r="G90" i="5"/>
  <c r="K90" i="5" s="1"/>
  <c r="E84" i="4"/>
  <c r="E82" i="4"/>
  <c r="E83" i="4"/>
  <c r="K82" i="5"/>
  <c r="K64" i="5"/>
  <c r="K43" i="5"/>
  <c r="E37" i="4"/>
  <c r="E48" i="4"/>
  <c r="E46" i="4"/>
  <c r="G40" i="5"/>
  <c r="K40" i="5" s="1"/>
  <c r="E43" i="4"/>
  <c r="G44" i="5"/>
  <c r="K44" i="5" s="1"/>
  <c r="E34" i="4"/>
  <c r="K27" i="5"/>
  <c r="E35" i="4"/>
  <c r="G24" i="5"/>
  <c r="K24" i="5" s="1"/>
  <c r="D115" i="4"/>
  <c r="E25" i="4"/>
  <c r="G23" i="5"/>
  <c r="K23" i="5" s="1"/>
  <c r="E24" i="4"/>
  <c r="E20" i="4"/>
  <c r="E19" i="4"/>
  <c r="E22" i="4"/>
  <c r="E17" i="4"/>
  <c r="E16" i="4"/>
  <c r="E12" i="4"/>
  <c r="T94" i="1" a="1"/>
  <c r="T94" i="1" s="1"/>
  <c r="C102" i="2"/>
  <c r="T93" i="1" a="1"/>
  <c r="T93" i="1" s="1"/>
  <c r="C101" i="2"/>
  <c r="K14" i="5"/>
  <c r="K78" i="5"/>
  <c r="C115" i="4"/>
  <c r="K62" i="5"/>
  <c r="K46" i="5"/>
  <c r="K110" i="5"/>
  <c r="K30" i="5"/>
  <c r="K37" i="5"/>
  <c r="K69" i="5"/>
  <c r="K52" i="5"/>
  <c r="K72" i="5"/>
  <c r="K101" i="5"/>
  <c r="K70" i="5"/>
  <c r="K54" i="5"/>
  <c r="S8" i="1"/>
  <c r="S12" i="1"/>
  <c r="C20" i="2" s="1"/>
  <c r="S11" i="1"/>
  <c r="S14" i="1"/>
  <c r="S13" i="1"/>
  <c r="S10" i="1"/>
  <c r="S110" i="1"/>
  <c r="D102" i="2" l="1"/>
  <c r="B94" i="1"/>
  <c r="D101" i="2"/>
  <c r="B93" i="1"/>
  <c r="T9" i="1" a="1"/>
  <c r="T9" i="1" s="1"/>
  <c r="D17" i="2" s="1"/>
  <c r="C17" i="2"/>
  <c r="T10" i="1" a="1"/>
  <c r="T10" i="1" s="1"/>
  <c r="D18" i="2" s="1"/>
  <c r="C18" i="2"/>
  <c r="T14" i="1" a="1"/>
  <c r="T14" i="1" s="1"/>
  <c r="D22" i="2" s="1"/>
  <c r="C22" i="2"/>
  <c r="G115" i="5"/>
  <c r="T110" i="1" a="1"/>
  <c r="T110" i="1" s="1"/>
  <c r="D118" i="2" s="1"/>
  <c r="C118" i="2"/>
  <c r="K115" i="5"/>
  <c r="T13" i="1" a="1"/>
  <c r="T13" i="1" s="1"/>
  <c r="C21" i="2"/>
  <c r="T11" i="1" a="1"/>
  <c r="T11" i="1" s="1"/>
  <c r="D19" i="2" s="1"/>
  <c r="C19" i="2"/>
  <c r="T8" i="1" a="1"/>
  <c r="T8" i="1" s="1"/>
  <c r="C16" i="2"/>
  <c r="T12" i="1" a="1"/>
  <c r="T12" i="1" s="1"/>
  <c r="D20" i="2" s="1"/>
  <c r="E8" i="4"/>
  <c r="E115" i="4" s="1"/>
  <c r="D21" i="2" l="1"/>
  <c r="B13" i="1"/>
  <c r="D16" i="2"/>
  <c r="B8" i="1"/>
  <c r="P90" i="1"/>
  <c r="H90" i="1"/>
  <c r="L90" i="1" s="1"/>
  <c r="P83" i="1"/>
  <c r="H83" i="1"/>
  <c r="L83" i="1" s="1"/>
  <c r="P73" i="1"/>
  <c r="H73" i="1"/>
  <c r="L73" i="1" s="1"/>
  <c r="P82" i="1"/>
  <c r="H82" i="1"/>
  <c r="L82" i="1" s="1"/>
  <c r="H84" i="1"/>
  <c r="P19" i="1"/>
  <c r="H19" i="1"/>
  <c r="L19" i="1" s="1"/>
  <c r="H30" i="1"/>
  <c r="L30" i="1" s="1"/>
  <c r="P30" i="1"/>
  <c r="P37" i="1"/>
  <c r="P38" i="1"/>
  <c r="H37" i="1"/>
  <c r="L37" i="1" s="1"/>
  <c r="P45" i="1"/>
  <c r="H45" i="1"/>
  <c r="L45" i="1" s="1"/>
  <c r="H87" i="1"/>
  <c r="L87" i="1" s="1"/>
  <c r="H88" i="1"/>
  <c r="L88" i="1" s="1"/>
  <c r="H89" i="1"/>
  <c r="L89" i="1" s="1"/>
  <c r="H91" i="1"/>
  <c r="L91" i="1" s="1"/>
  <c r="P87" i="1"/>
  <c r="P88" i="1"/>
  <c r="P89" i="1"/>
  <c r="P91" i="1"/>
  <c r="P85" i="1"/>
  <c r="H85" i="1"/>
  <c r="L85" i="1" s="1"/>
  <c r="P75" i="1"/>
  <c r="H75" i="1"/>
  <c r="L75" i="1" s="1"/>
  <c r="P52" i="1"/>
  <c r="H52" i="1"/>
  <c r="L52" i="1" s="1"/>
  <c r="P99" i="1"/>
  <c r="H99" i="1"/>
  <c r="L99" i="1" s="1"/>
  <c r="P101" i="1"/>
  <c r="P102" i="1"/>
  <c r="P103" i="1"/>
  <c r="P104" i="1"/>
  <c r="P105" i="1"/>
  <c r="P106" i="1"/>
  <c r="P107" i="1"/>
  <c r="H101" i="1"/>
  <c r="L101" i="1" s="1"/>
  <c r="S101" i="1" s="1"/>
  <c r="H102" i="1"/>
  <c r="L102" i="1" s="1"/>
  <c r="H103" i="1"/>
  <c r="L103" i="1" s="1"/>
  <c r="H104" i="1"/>
  <c r="L104" i="1" s="1"/>
  <c r="H105" i="1"/>
  <c r="L105" i="1" s="1"/>
  <c r="H106" i="1"/>
  <c r="L106" i="1" s="1"/>
  <c r="H107" i="1"/>
  <c r="L107" i="1" s="1"/>
  <c r="P72" i="1"/>
  <c r="H72" i="1"/>
  <c r="L72" i="1" s="1"/>
  <c r="P56" i="1"/>
  <c r="H56" i="1"/>
  <c r="L56" i="1" s="1"/>
  <c r="S56" i="1" s="1"/>
  <c r="P47" i="1"/>
  <c r="P46" i="1"/>
  <c r="H46" i="1"/>
  <c r="L46" i="1" s="1"/>
  <c r="H47" i="1"/>
  <c r="L47" i="1" s="1"/>
  <c r="P48" i="1"/>
  <c r="H48" i="1"/>
  <c r="L48" i="1" s="1"/>
  <c r="P60" i="1"/>
  <c r="P61" i="1"/>
  <c r="H60" i="1"/>
  <c r="L60" i="1" s="1"/>
  <c r="P50" i="1"/>
  <c r="P51" i="1"/>
  <c r="P53" i="1"/>
  <c r="P54" i="1"/>
  <c r="P55" i="1"/>
  <c r="H50" i="1"/>
  <c r="L50" i="1" s="1"/>
  <c r="H51" i="1"/>
  <c r="L51" i="1" s="1"/>
  <c r="H53" i="1"/>
  <c r="L53" i="1" s="1"/>
  <c r="H54" i="1"/>
  <c r="L54" i="1" s="1"/>
  <c r="S54" i="1" s="1"/>
  <c r="H55" i="1"/>
  <c r="L55" i="1" s="1"/>
  <c r="S55" i="1" s="1"/>
  <c r="S46" i="1" l="1"/>
  <c r="S73" i="1"/>
  <c r="T101" i="1" a="1"/>
  <c r="T101" i="1" s="1"/>
  <c r="D109" i="2" s="1"/>
  <c r="C109" i="2"/>
  <c r="S99" i="1"/>
  <c r="T73" i="1" a="1"/>
  <c r="T73" i="1" s="1"/>
  <c r="D81" i="2" s="1"/>
  <c r="C81" i="2"/>
  <c r="T55" i="1" a="1"/>
  <c r="T55" i="1" s="1"/>
  <c r="D63" i="2" s="1"/>
  <c r="C63" i="2"/>
  <c r="S53" i="1"/>
  <c r="T56" i="1" a="1"/>
  <c r="T56" i="1" s="1"/>
  <c r="D64" i="2" s="1"/>
  <c r="C64" i="2"/>
  <c r="S50" i="1"/>
  <c r="T54" i="1" a="1"/>
  <c r="T54" i="1" s="1"/>
  <c r="D62" i="2" s="1"/>
  <c r="C62" i="2"/>
  <c r="S51" i="1"/>
  <c r="T46" i="1" a="1"/>
  <c r="T46" i="1" s="1"/>
  <c r="D54" i="2" s="1"/>
  <c r="C54" i="2"/>
  <c r="S37" i="1"/>
  <c r="S45" i="1"/>
  <c r="S75" i="1"/>
  <c r="S82" i="1"/>
  <c r="S48" i="1"/>
  <c r="S52" i="1"/>
  <c r="S30" i="1"/>
  <c r="S89" i="1"/>
  <c r="S47" i="1"/>
  <c r="S91" i="1"/>
  <c r="S106" i="1"/>
  <c r="S83" i="1"/>
  <c r="S88" i="1"/>
  <c r="S60" i="1"/>
  <c r="S104" i="1"/>
  <c r="S90" i="1"/>
  <c r="S105" i="1"/>
  <c r="S103" i="1"/>
  <c r="S85" i="1"/>
  <c r="S87" i="1"/>
  <c r="S72" i="1"/>
  <c r="S107" i="1"/>
  <c r="S102" i="1"/>
  <c r="S19" i="1"/>
  <c r="C27" i="2" s="1"/>
  <c r="P21" i="1"/>
  <c r="P22" i="1"/>
  <c r="P23" i="1"/>
  <c r="P24" i="1"/>
  <c r="H21" i="1"/>
  <c r="L21" i="1" s="1"/>
  <c r="H22" i="1"/>
  <c r="L22" i="1" s="1"/>
  <c r="H23" i="1"/>
  <c r="L23" i="1" s="1"/>
  <c r="H24" i="1"/>
  <c r="L24" i="1" s="1"/>
  <c r="P17" i="1"/>
  <c r="P18" i="1"/>
  <c r="P20" i="1"/>
  <c r="P25" i="1"/>
  <c r="H16" i="1"/>
  <c r="H17" i="1"/>
  <c r="L17" i="1" s="1"/>
  <c r="H18" i="1"/>
  <c r="L18" i="1" s="1"/>
  <c r="H20" i="1"/>
  <c r="L20" i="1" s="1"/>
  <c r="H25" i="1"/>
  <c r="L25" i="1" s="1"/>
  <c r="P62" i="1"/>
  <c r="P63" i="1"/>
  <c r="P64" i="1"/>
  <c r="P33" i="1"/>
  <c r="H33" i="1"/>
  <c r="L33" i="1" s="1"/>
  <c r="S25" i="1" l="1"/>
  <c r="T104" i="1" a="1"/>
  <c r="T104" i="1" s="1"/>
  <c r="C112" i="2"/>
  <c r="T106" i="1" a="1"/>
  <c r="T106" i="1" s="1"/>
  <c r="C114" i="2"/>
  <c r="T102" i="1" a="1"/>
  <c r="T102" i="1" s="1"/>
  <c r="C110" i="2"/>
  <c r="T107" i="1" a="1"/>
  <c r="T107" i="1" s="1"/>
  <c r="C115" i="2"/>
  <c r="T103" i="1" a="1"/>
  <c r="T103" i="1" s="1"/>
  <c r="C111" i="2"/>
  <c r="T105" i="1" a="1"/>
  <c r="T105" i="1" s="1"/>
  <c r="C113" i="2"/>
  <c r="T99" i="1" a="1"/>
  <c r="T99" i="1" s="1"/>
  <c r="D107" i="2" s="1"/>
  <c r="C107" i="2"/>
  <c r="T88" i="1" a="1"/>
  <c r="T88" i="1" s="1"/>
  <c r="D96" i="2" s="1"/>
  <c r="C96" i="2"/>
  <c r="T90" i="1" a="1"/>
  <c r="T90" i="1" s="1"/>
  <c r="D98" i="2" s="1"/>
  <c r="C98" i="2"/>
  <c r="T91" i="1" a="1"/>
  <c r="T91" i="1" s="1"/>
  <c r="D99" i="2" s="1"/>
  <c r="C99" i="2"/>
  <c r="T89" i="1" a="1"/>
  <c r="T89" i="1" s="1"/>
  <c r="D97" i="2" s="1"/>
  <c r="C97" i="2"/>
  <c r="T87" i="1" a="1"/>
  <c r="T87" i="1" s="1"/>
  <c r="D95" i="2" s="1"/>
  <c r="C95" i="2"/>
  <c r="T85" i="1" a="1"/>
  <c r="T85" i="1" s="1"/>
  <c r="D93" i="2" s="1"/>
  <c r="C93" i="2"/>
  <c r="T83" i="1" a="1"/>
  <c r="T83" i="1" s="1"/>
  <c r="D91" i="2" s="1"/>
  <c r="C91" i="2"/>
  <c r="T82" i="1" a="1"/>
  <c r="T82" i="1" s="1"/>
  <c r="D90" i="2" s="1"/>
  <c r="C90" i="2"/>
  <c r="T75" i="1" a="1"/>
  <c r="T75" i="1" s="1"/>
  <c r="D83" i="2" s="1"/>
  <c r="C83" i="2"/>
  <c r="T72" i="1" a="1"/>
  <c r="T72" i="1" s="1"/>
  <c r="D80" i="2" s="1"/>
  <c r="C80" i="2"/>
  <c r="T60" i="1" a="1"/>
  <c r="T60" i="1" s="1"/>
  <c r="D68" i="2" s="1"/>
  <c r="C68" i="2"/>
  <c r="T50" i="1" a="1"/>
  <c r="T50" i="1" s="1"/>
  <c r="D58" i="2" s="1"/>
  <c r="C58" i="2"/>
  <c r="T53" i="1" a="1"/>
  <c r="T53" i="1" s="1"/>
  <c r="D61" i="2" s="1"/>
  <c r="C61" i="2"/>
  <c r="T51" i="1" a="1"/>
  <c r="T51" i="1" s="1"/>
  <c r="D59" i="2" s="1"/>
  <c r="C59" i="2"/>
  <c r="T52" i="1" a="1"/>
  <c r="T52" i="1" s="1"/>
  <c r="D60" i="2" s="1"/>
  <c r="C60" i="2"/>
  <c r="T47" i="1" a="1"/>
  <c r="T47" i="1" s="1"/>
  <c r="D55" i="2" s="1"/>
  <c r="C55" i="2"/>
  <c r="T48" i="1" a="1"/>
  <c r="T48" i="1" s="1"/>
  <c r="D56" i="2" s="1"/>
  <c r="C56" i="2"/>
  <c r="T37" i="1" a="1"/>
  <c r="T37" i="1" s="1"/>
  <c r="D45" i="2" s="1"/>
  <c r="C45" i="2"/>
  <c r="T30" i="1" a="1"/>
  <c r="T30" i="1" s="1"/>
  <c r="D38" i="2" s="1"/>
  <c r="C38" i="2"/>
  <c r="S21" i="1"/>
  <c r="T25" i="1" a="1"/>
  <c r="T25" i="1" s="1"/>
  <c r="D33" i="2" s="1"/>
  <c r="C33" i="2"/>
  <c r="L16" i="1"/>
  <c r="T45" i="1" a="1"/>
  <c r="T45" i="1" s="1"/>
  <c r="D53" i="2" s="1"/>
  <c r="C53" i="2"/>
  <c r="T19" i="1" a="1"/>
  <c r="T19" i="1" s="1"/>
  <c r="D27" i="2" s="1"/>
  <c r="S22" i="1"/>
  <c r="S23" i="1"/>
  <c r="S24" i="1"/>
  <c r="S33" i="1"/>
  <c r="S18" i="1"/>
  <c r="C26" i="2" s="1"/>
  <c r="S20" i="1"/>
  <c r="S17" i="1"/>
  <c r="H114" i="1"/>
  <c r="L114" i="1" s="1"/>
  <c r="P114" i="1"/>
  <c r="D115" i="2" l="1"/>
  <c r="B107" i="1"/>
  <c r="D114" i="2"/>
  <c r="B106" i="1"/>
  <c r="D113" i="2"/>
  <c r="B105" i="1"/>
  <c r="D112" i="2"/>
  <c r="B104" i="1"/>
  <c r="D111" i="2"/>
  <c r="B103" i="1"/>
  <c r="D110" i="2"/>
  <c r="B102" i="1"/>
  <c r="T33" i="1" a="1"/>
  <c r="T33" i="1" s="1"/>
  <c r="D41" i="2" s="1"/>
  <c r="C41" i="2"/>
  <c r="T24" i="1" a="1"/>
  <c r="T24" i="1" s="1"/>
  <c r="D32" i="2" s="1"/>
  <c r="C32" i="2"/>
  <c r="T22" i="1" a="1"/>
  <c r="T22" i="1" s="1"/>
  <c r="D30" i="2" s="1"/>
  <c r="C30" i="2"/>
  <c r="T17" i="1" a="1"/>
  <c r="T17" i="1" s="1"/>
  <c r="D25" i="2" s="1"/>
  <c r="C25" i="2"/>
  <c r="T20" i="1" a="1"/>
  <c r="T20" i="1" s="1"/>
  <c r="D28" i="2" s="1"/>
  <c r="C28" i="2"/>
  <c r="T23" i="1" a="1"/>
  <c r="T23" i="1" s="1"/>
  <c r="D31" i="2" s="1"/>
  <c r="C31" i="2"/>
  <c r="T21" i="1" a="1"/>
  <c r="T21" i="1" s="1"/>
  <c r="D29" i="2" s="1"/>
  <c r="C29" i="2"/>
  <c r="T18" i="1" a="1"/>
  <c r="T18" i="1" s="1"/>
  <c r="D26" i="2" s="1"/>
  <c r="S114" i="1"/>
  <c r="H61" i="1"/>
  <c r="H62" i="1"/>
  <c r="L62" i="1" s="1"/>
  <c r="S62" i="1" s="1"/>
  <c r="T62" i="1" s="1" a="1"/>
  <c r="T62" i="1" s="1"/>
  <c r="H63" i="1"/>
  <c r="L63" i="1" s="1"/>
  <c r="S63" i="1" s="1"/>
  <c r="H43" i="1"/>
  <c r="L43" i="1" s="1"/>
  <c r="H44" i="1"/>
  <c r="L44" i="1" s="1"/>
  <c r="P43" i="1"/>
  <c r="P44" i="1"/>
  <c r="P57" i="1"/>
  <c r="P28" i="1"/>
  <c r="P29" i="1"/>
  <c r="P31" i="1"/>
  <c r="P32" i="1"/>
  <c r="P34" i="1"/>
  <c r="P35" i="1"/>
  <c r="H28" i="1"/>
  <c r="L28" i="1" s="1"/>
  <c r="H29" i="1"/>
  <c r="L29" i="1" s="1"/>
  <c r="H31" i="1"/>
  <c r="L31" i="1" s="1"/>
  <c r="H32" i="1"/>
  <c r="L32" i="1" s="1"/>
  <c r="H34" i="1"/>
  <c r="L34" i="1" s="1"/>
  <c r="P80" i="1"/>
  <c r="H80" i="1"/>
  <c r="L80" i="1" s="1"/>
  <c r="D70" i="2" l="1"/>
  <c r="C70" i="2"/>
  <c r="T63" i="1" a="1"/>
  <c r="T63" i="1" s="1"/>
  <c r="D71" i="2" s="1"/>
  <c r="C71" i="2"/>
  <c r="T114" i="1" a="1"/>
  <c r="T114" i="1" s="1"/>
  <c r="D122" i="2" s="1"/>
  <c r="C122" i="2"/>
  <c r="S28" i="1"/>
  <c r="S32" i="1"/>
  <c r="S44" i="1"/>
  <c r="S31" i="1"/>
  <c r="S80" i="1"/>
  <c r="S43" i="1"/>
  <c r="T43" i="1" s="1" a="1"/>
  <c r="T43" i="1" s="1"/>
  <c r="D51" i="2" s="1"/>
  <c r="S34" i="1"/>
  <c r="S29" i="1"/>
  <c r="T80" i="1" l="1" a="1"/>
  <c r="T80" i="1" s="1"/>
  <c r="D88" i="2" s="1"/>
  <c r="C88" i="2"/>
  <c r="T29" i="1" a="1"/>
  <c r="T29" i="1" s="1"/>
  <c r="D37" i="2" s="1"/>
  <c r="C37" i="2"/>
  <c r="T34" i="1" a="1"/>
  <c r="T34" i="1" s="1"/>
  <c r="D42" i="2" s="1"/>
  <c r="C42" i="2"/>
  <c r="T31" i="1" a="1"/>
  <c r="T31" i="1" s="1"/>
  <c r="D39" i="2" s="1"/>
  <c r="C39" i="2"/>
  <c r="T32" i="1" a="1"/>
  <c r="T32" i="1" s="1"/>
  <c r="D40" i="2" s="1"/>
  <c r="C40" i="2"/>
  <c r="T28" i="1" a="1"/>
  <c r="T28" i="1" s="1"/>
  <c r="D36" i="2" s="1"/>
  <c r="C36" i="2"/>
  <c r="C51" i="2"/>
  <c r="T44" i="1" a="1"/>
  <c r="T44" i="1" s="1"/>
  <c r="D52" i="2" s="1"/>
  <c r="C52" i="2"/>
  <c r="L61" i="1"/>
  <c r="S61" i="1" s="1"/>
  <c r="T61" i="1" l="1" a="1"/>
  <c r="T61" i="1" s="1"/>
  <c r="D69" i="2" s="1"/>
  <c r="C69" i="2"/>
  <c r="P27" i="1"/>
  <c r="P39" i="1"/>
  <c r="P40" i="1"/>
  <c r="P41" i="1"/>
  <c r="P42" i="1"/>
  <c r="P59" i="1"/>
  <c r="P65" i="1"/>
  <c r="P66" i="1"/>
  <c r="P68" i="1"/>
  <c r="P69" i="1"/>
  <c r="P70" i="1"/>
  <c r="P71" i="1"/>
  <c r="P74" i="1"/>
  <c r="P77" i="1"/>
  <c r="P78" i="1"/>
  <c r="P79" i="1"/>
  <c r="P81" i="1"/>
  <c r="P84" i="1"/>
  <c r="P95" i="1"/>
  <c r="P96" i="1"/>
  <c r="P97" i="1"/>
  <c r="P98" i="1"/>
  <c r="P108" i="1"/>
  <c r="P111" i="1"/>
  <c r="P112" i="1"/>
  <c r="P113" i="1"/>
  <c r="H95" i="1"/>
  <c r="L95" i="1" s="1"/>
  <c r="L84" i="1"/>
  <c r="H77" i="1"/>
  <c r="L77" i="1" s="1"/>
  <c r="H111" i="1"/>
  <c r="L111" i="1" s="1"/>
  <c r="H112" i="1"/>
  <c r="L112" i="1" s="1"/>
  <c r="H113" i="1"/>
  <c r="L113" i="1" s="1"/>
  <c r="H70" i="1"/>
  <c r="L70" i="1" s="1"/>
  <c r="H71" i="1"/>
  <c r="L71" i="1" s="1"/>
  <c r="H74" i="1"/>
  <c r="L74" i="1" s="1"/>
  <c r="H97" i="1"/>
  <c r="L97" i="1" s="1"/>
  <c r="H98" i="1"/>
  <c r="L98" i="1" s="1"/>
  <c r="H108" i="1"/>
  <c r="L108" i="1" s="1"/>
  <c r="H65" i="1"/>
  <c r="L65" i="1" s="1"/>
  <c r="S65" i="1" s="1"/>
  <c r="H66" i="1"/>
  <c r="L66" i="1" s="1"/>
  <c r="H68" i="1"/>
  <c r="L68" i="1" s="1"/>
  <c r="H78" i="1"/>
  <c r="L78" i="1" s="1"/>
  <c r="H79" i="1"/>
  <c r="L79" i="1" s="1"/>
  <c r="S79" i="1" s="1"/>
  <c r="H81" i="1"/>
  <c r="L81" i="1" s="1"/>
  <c r="S81" i="1" s="1"/>
  <c r="H96" i="1"/>
  <c r="L96" i="1" s="1"/>
  <c r="H69" i="1"/>
  <c r="L69" i="1" s="1"/>
  <c r="H64" i="1"/>
  <c r="L64" i="1" s="1"/>
  <c r="S64" i="1" s="1"/>
  <c r="H39" i="1"/>
  <c r="L39" i="1" s="1"/>
  <c r="H40" i="1"/>
  <c r="L40" i="1" s="1"/>
  <c r="H41" i="1"/>
  <c r="L41" i="1" s="1"/>
  <c r="H42" i="1"/>
  <c r="L42" i="1" s="1"/>
  <c r="H57" i="1"/>
  <c r="L57" i="1" s="1"/>
  <c r="S57" i="1" s="1"/>
  <c r="H38" i="1"/>
  <c r="L38" i="1" s="1"/>
  <c r="S38" i="1" s="1"/>
  <c r="H59" i="1"/>
  <c r="L59" i="1" s="1"/>
  <c r="S59" i="1" s="1"/>
  <c r="H27" i="1"/>
  <c r="H35" i="1"/>
  <c r="L35" i="1" s="1"/>
  <c r="S35" i="1" s="1"/>
  <c r="S95" i="1" l="1"/>
  <c r="C103" i="2" s="1"/>
  <c r="T81" i="1" a="1"/>
  <c r="T81" i="1" s="1"/>
  <c r="D89" i="2" s="1"/>
  <c r="C89" i="2"/>
  <c r="T79" i="1" a="1"/>
  <c r="T79" i="1" s="1"/>
  <c r="D87" i="2" s="1"/>
  <c r="C87" i="2"/>
  <c r="T59" i="1" a="1"/>
  <c r="T59" i="1" s="1"/>
  <c r="D67" i="2" s="1"/>
  <c r="C67" i="2"/>
  <c r="T65" i="1" a="1"/>
  <c r="T65" i="1" s="1"/>
  <c r="D73" i="2" s="1"/>
  <c r="C73" i="2"/>
  <c r="T64" i="1" a="1"/>
  <c r="T64" i="1" s="1"/>
  <c r="D72" i="2" s="1"/>
  <c r="C72" i="2"/>
  <c r="T57" i="1" a="1"/>
  <c r="T57" i="1" s="1"/>
  <c r="D65" i="2" s="1"/>
  <c r="C65" i="2"/>
  <c r="T38" i="1" a="1"/>
  <c r="T38" i="1" s="1"/>
  <c r="D46" i="2" s="1"/>
  <c r="C46" i="2"/>
  <c r="L27" i="1"/>
  <c r="H115" i="1"/>
  <c r="T35" i="1" a="1"/>
  <c r="T35" i="1" s="1"/>
  <c r="D43" i="2" s="1"/>
  <c r="C43" i="2"/>
  <c r="S66" i="1"/>
  <c r="S42" i="1"/>
  <c r="T42" i="1" s="1" a="1"/>
  <c r="T42" i="1" s="1"/>
  <c r="D50" i="2" s="1"/>
  <c r="S97" i="1"/>
  <c r="S68" i="1"/>
  <c r="S108" i="1"/>
  <c r="S40" i="1"/>
  <c r="S41" i="1"/>
  <c r="T41" i="1" s="1" a="1"/>
  <c r="T41" i="1" s="1"/>
  <c r="D49" i="2" s="1"/>
  <c r="S39" i="1"/>
  <c r="S98" i="1"/>
  <c r="S78" i="1"/>
  <c r="S113" i="1"/>
  <c r="S71" i="1"/>
  <c r="S70" i="1"/>
  <c r="S69" i="1"/>
  <c r="S84" i="1"/>
  <c r="S74" i="1"/>
  <c r="S112" i="1"/>
  <c r="S111" i="1"/>
  <c r="S96" i="1"/>
  <c r="S77" i="1"/>
  <c r="T111" i="1" l="1" a="1"/>
  <c r="T111" i="1" s="1"/>
  <c r="C119" i="2"/>
  <c r="T112" i="1" a="1"/>
  <c r="T112" i="1" s="1"/>
  <c r="C120" i="2"/>
  <c r="T113" i="1" a="1"/>
  <c r="T113" i="1" s="1"/>
  <c r="C121" i="2"/>
  <c r="T108" i="1" a="1"/>
  <c r="T108" i="1" s="1"/>
  <c r="D116" i="2" s="1"/>
  <c r="C116" i="2"/>
  <c r="T96" i="1" a="1"/>
  <c r="T96" i="1" s="1"/>
  <c r="C104" i="2"/>
  <c r="T98" i="1" a="1"/>
  <c r="T98" i="1" s="1"/>
  <c r="C106" i="2"/>
  <c r="T97" i="1" a="1"/>
  <c r="T97" i="1" s="1"/>
  <c r="C105" i="2"/>
  <c r="T95" i="1" a="1"/>
  <c r="T95" i="1" s="1"/>
  <c r="T78" i="1" a="1"/>
  <c r="T78" i="1" s="1"/>
  <c r="D86" i="2" s="1"/>
  <c r="C86" i="2"/>
  <c r="T77" i="1" a="1"/>
  <c r="T77" i="1" s="1"/>
  <c r="D85" i="2" s="1"/>
  <c r="C85" i="2"/>
  <c r="T84" i="1" a="1"/>
  <c r="T84" i="1" s="1"/>
  <c r="D92" i="2" s="1"/>
  <c r="C92" i="2"/>
  <c r="T74" i="1" a="1"/>
  <c r="T74" i="1" s="1"/>
  <c r="D82" i="2" s="1"/>
  <c r="C82" i="2"/>
  <c r="T69" i="1" a="1"/>
  <c r="T69" i="1" s="1"/>
  <c r="D77" i="2" s="1"/>
  <c r="C77" i="2"/>
  <c r="T70" i="1" a="1"/>
  <c r="T70" i="1" s="1"/>
  <c r="D78" i="2" s="1"/>
  <c r="C78" i="2"/>
  <c r="T71" i="1" a="1"/>
  <c r="T71" i="1" s="1"/>
  <c r="D79" i="2" s="1"/>
  <c r="C79" i="2"/>
  <c r="T68" i="1" a="1"/>
  <c r="T68" i="1" s="1"/>
  <c r="D76" i="2" s="1"/>
  <c r="C76" i="2"/>
  <c r="T66" i="1" a="1"/>
  <c r="T66" i="1" s="1"/>
  <c r="D74" i="2" s="1"/>
  <c r="C74" i="2"/>
  <c r="T39" i="1" a="1"/>
  <c r="T39" i="1" s="1"/>
  <c r="D47" i="2" s="1"/>
  <c r="C47" i="2"/>
  <c r="T40" i="1" a="1"/>
  <c r="T40" i="1" s="1"/>
  <c r="D48" i="2" s="1"/>
  <c r="C48" i="2"/>
  <c r="S27" i="1"/>
  <c r="L115" i="1"/>
  <c r="C49" i="2"/>
  <c r="C50" i="2"/>
  <c r="P16" i="1"/>
  <c r="D104" i="2" l="1"/>
  <c r="B96" i="1"/>
  <c r="D103" i="2"/>
  <c r="B95" i="1"/>
  <c r="D121" i="2"/>
  <c r="B113" i="1"/>
  <c r="D120" i="2"/>
  <c r="B112" i="1"/>
  <c r="D119" i="2"/>
  <c r="B111" i="1"/>
  <c r="D106" i="2"/>
  <c r="B98" i="1"/>
  <c r="D105" i="2"/>
  <c r="B97" i="1"/>
  <c r="T27" i="1" a="1"/>
  <c r="T27" i="1" s="1"/>
  <c r="D35" i="2" s="1"/>
  <c r="C35" i="2"/>
  <c r="S16" i="1"/>
  <c r="C24" i="2" s="1"/>
  <c r="P115" i="1"/>
  <c r="C123" i="2"/>
  <c r="T16" i="1" a="1"/>
  <c r="T16" i="1" s="1"/>
  <c r="D24" i="2" s="1"/>
  <c r="B121" i="2" l="1"/>
  <c r="B113" i="4"/>
  <c r="B113" i="5"/>
  <c r="B112" i="5"/>
  <c r="B120" i="2"/>
  <c r="B112" i="4"/>
  <c r="B106" i="2"/>
  <c r="B98" i="5"/>
  <c r="B98" i="4"/>
  <c r="N123" i="1"/>
  <c r="L131" i="1" s="1"/>
  <c r="K116" i="5"/>
  <c r="L123" i="1"/>
  <c r="L121" i="1" s="1"/>
  <c r="L128" i="1" s="1"/>
  <c r="L122" i="1" l="1"/>
  <c r="N122" i="1" s="1"/>
  <c r="N124" i="1" s="1"/>
  <c r="L130" i="1" s="1"/>
  <c r="L132" i="1" s="1"/>
  <c r="L120" i="1"/>
  <c r="L127" i="1" s="1"/>
  <c r="L129" i="1" s="1"/>
  <c r="M123" i="5"/>
  <c r="K131" i="5" s="1"/>
  <c r="K123" i="5"/>
  <c r="L133" i="1" l="1"/>
  <c r="L135" i="1" s="1"/>
  <c r="K121" i="5"/>
  <c r="K128" i="5" s="1"/>
  <c r="K122" i="5"/>
  <c r="M122" i="5" s="1"/>
  <c r="M124" i="5" s="1"/>
  <c r="K130" i="5" s="1"/>
  <c r="K132" i="5" s="1"/>
  <c r="K120" i="5"/>
  <c r="K127" i="5" s="1"/>
  <c r="K129" i="5" l="1"/>
  <c r="K133" i="5" s="1"/>
  <c r="K135" i="5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2" authorId="0" shapeId="0" xr:uid="{94D65476-1AA6-4932-81E4-B437E8DBD422}">
      <text>
        <r>
          <rPr>
            <sz val="9"/>
            <color indexed="81"/>
            <rFont val="Tahoma"/>
            <family val="2"/>
          </rPr>
          <t xml:space="preserve">Tämä täytetty lomake kopioituu välilehtien </t>
        </r>
        <r>
          <rPr>
            <b/>
            <sz val="9"/>
            <color indexed="81"/>
            <rFont val="Tahoma"/>
            <family val="2"/>
          </rPr>
          <t>Kustannusarvion koonti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sekä 
</t>
        </r>
        <r>
          <rPr>
            <b/>
            <sz val="9"/>
            <color indexed="81"/>
            <rFont val="Tahoma"/>
            <family val="2"/>
          </rPr>
          <t>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B26D1EA0-0587-4665-81AF-209FB26D47F6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 xml:space="preserve"> Esim.
Pitkospuut tuppeen sahattu lankku paksuus 50 x 100-350 mm, pituus 2000-3000mm
Opastintolpat galvanoitu teräs, pyöreä 100 mm, pituus 2500</t>
        </r>
      </text>
    </comment>
    <comment ref="I6" authorId="0" shapeId="0" xr:uid="{BB4510B7-DEEB-4119-9ECF-CA49D0CED19B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8A61817C-99E0-4B86-ABA5-3F0BC9F68B67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2EDF64EA-D6DC-43FB-815D-B3B5D14CB9BA}">
      <text>
        <r>
          <rPr>
            <sz val="9"/>
            <color indexed="81"/>
            <rFont val="Tahoma"/>
            <family val="2"/>
          </rPr>
          <t>Talkootyön hinta on 20 €/h
Tähän merkitään tunnit</t>
        </r>
      </text>
    </comment>
    <comment ref="O6" authorId="0" shapeId="0" xr:uid="{D0A57E6F-5F34-45D3-86AB-F4463D3A6955}">
      <text>
        <r>
          <rPr>
            <sz val="9"/>
            <color indexed="81"/>
            <rFont val="Tahoma"/>
            <family val="2"/>
          </rPr>
          <t>Kone + kuljettaja talkootyön tuntihinta on 60 €/h
Sarakkeeseen merkitään kone + kuljettaja tunint</t>
        </r>
      </text>
    </comment>
    <comment ref="R6" authorId="0" shapeId="0" xr:uid="{ADF8602F-F263-4560-B06C-54D7EA80E883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
Liitä välilehti </t>
        </r>
        <r>
          <rPr>
            <b/>
            <sz val="9"/>
            <color indexed="81"/>
            <rFont val="Tahoma"/>
            <family val="2"/>
          </rPr>
          <t>Talkootyön koont</t>
        </r>
        <r>
          <rPr>
            <sz val="9"/>
            <color indexed="81"/>
            <rFont val="Tahoma"/>
            <family val="2"/>
          </rPr>
          <t xml:space="preserve">i tukihakemuksen liitteeksi.
</t>
        </r>
      </text>
    </comment>
    <comment ref="C24" authorId="0" shapeId="0" xr:uid="{B0DC00E6-8518-4EE4-9C33-02D69F91DBC5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34" authorId="0" shapeId="0" xr:uid="{4F7BF2F1-E71E-4BF3-B33F-F96AC803709A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47" authorId="0" shapeId="0" xr:uid="{4A3CF100-349E-4D62-8340-8EA19B7A9386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56" authorId="0" shapeId="0" xr:uid="{33BC9835-5177-4350-845A-3ACCEBAE938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</t>
        </r>
      </text>
    </comment>
    <comment ref="C64" authorId="0" shapeId="0" xr:uid="{F7162484-43A8-491A-8885-4622DD4D8983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74" authorId="0" shapeId="0" xr:uid="{86590DC4-FFB1-45FA-B8AB-191347D0A5F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84" authorId="0" shapeId="0" xr:uid="{C6070AA4-C724-4664-97FF-DBD036455AA3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91" authorId="0" shapeId="0" xr:uid="{5651B270-974F-496B-91F4-63658B353485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98" authorId="0" shapeId="0" xr:uid="{B0DBCFD0-D077-4432-B30E-086D79046F38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108" authorId="0" shapeId="0" xr:uid="{8490D142-8FC2-4B5C-B2EF-B8FB6035BEB1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C112" authorId="0" shapeId="0" xr:uid="{10C6B3D5-18EA-43A0-AE35-F29B18CE6FE9}">
      <text>
        <r>
          <rPr>
            <sz val="9"/>
            <color indexed="81"/>
            <rFont val="Tahoma"/>
            <family val="2"/>
          </rPr>
          <t>Tälle riville voi kirjoittaa rakenteen, jos sitä ei löydy ylläolevista riveistä</t>
        </r>
      </text>
    </comment>
    <comment ref="J120" authorId="0" shapeId="0" xr:uid="{09778214-1D1D-41A0-ACC0-C2A24A181DB4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21" authorId="0" shapeId="0" xr:uid="{A2712CAF-0BED-411D-BC91-BF2BB2BD3ADD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22" authorId="0" shapeId="0" xr:uid="{C2D70810-741B-44E9-B8C5-D70E0EC89EEE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22" authorId="0" shapeId="0" xr:uid="{B254917E-0F0E-40D8-8E3D-3F66C116507D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23" authorId="0" shapeId="0" xr:uid="{54B6DA56-74A7-41C1-9458-5AE0265B6498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23" authorId="0" shapeId="0" xr:uid="{BA832A1C-7425-4B73-9B13-BCC4AEE2B589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</t>
        </r>
        <r>
          <rPr>
            <sz val="9"/>
            <color indexed="81"/>
            <rFont val="Tahoma"/>
            <family val="2"/>
          </rPr>
          <t xml:space="preserve"> vastikkeetonta työtä on kirjattu liikaa, sinun tulee silloin ottaa yhteyttä rahoittajaan ja keskustella talkootöiden sisällöstä talkootyösuunnitelmassa.</t>
        </r>
      </text>
    </comment>
    <comment ref="N124" authorId="0" shapeId="0" xr:uid="{90C58D83-9237-40CD-BF32-3014284E9E4C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H6" authorId="0" shapeId="0" xr:uid="{D74575BC-C92D-469A-B1F0-14EB44B0C93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6" authorId="0" shapeId="0" xr:uid="{CE87A640-918D-463B-9A4F-EA969917258D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7" authorId="0" shapeId="0" xr:uid="{8B6A7E93-A1BA-44E9-ABBC-7BD7EF01C321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I120" authorId="0" shapeId="0" xr:uid="{1D206B4B-BC8F-42AC-8FD4-A059460E877A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I121" authorId="0" shapeId="0" xr:uid="{63E376DE-22A8-4497-8614-BD8A4897663D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I122" authorId="0" shapeId="0" xr:uid="{E906653D-F5DE-4D5C-966B-283FEA639559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M122" authorId="0" shapeId="0" xr:uid="{1112B6D0-45B2-4B00-83AB-A5E0378CB314}">
      <text>
        <r>
          <rPr>
            <sz val="9"/>
            <color indexed="81"/>
            <rFont val="Tahoma"/>
            <family val="2"/>
          </rPr>
          <t>Yksityinen raha jakaantuu talkootyöosuuteen sekä yksityiseen rahaan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M123" authorId="0" shapeId="0" xr:uid="{321E8C0E-20F0-4CB0-BDF9-F4C18F2F372D}">
      <text>
        <r>
          <rPr>
            <sz val="9"/>
            <color indexed="81"/>
            <rFont val="Tahoma"/>
            <family val="2"/>
          </rPr>
          <t>Kustannusarvioissa suunniteltu talkootyö kirjautuu tähän.
Jos solu on musta, talkootyötä on kirjattu liikaa,
korjaa talkootyön määrää suunnitelmassa 
(Talkootyötunnit h) pienemmäksi.</t>
        </r>
      </text>
    </comment>
    <comment ref="M124" authorId="0" shapeId="0" xr:uid="{DA189C19-1E04-4252-892E-302A57236F23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C81D813B-7225-401F-B8C3-2E48007FDEE7}">
      <text>
        <r>
          <rPr>
            <sz val="9"/>
            <color indexed="81"/>
            <rFont val="Tahoma"/>
            <family val="2"/>
          </rPr>
          <t xml:space="preserve">
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BB9ED06E-8992-4BA5-AC75-33914358E51D}">
      <text>
        <r>
          <rPr>
            <sz val="9"/>
            <color indexed="81"/>
            <rFont val="Tahoma"/>
            <family val="2"/>
          </rPr>
          <t xml:space="preserve">Tätä taulukkoa ei voi muokata.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tehdään. 
Valitaan kansio ja annetaan tiedostonimi).
Valitse kansio omalta koneeltasi, mihin haluat dokumentin tallentuvan.
</t>
        </r>
      </text>
    </comment>
    <comment ref="B3" authorId="0" shapeId="0" xr:uid="{419E503C-03E6-4E64-88A1-BD98F049DB46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B9" authorId="0" shapeId="0" xr:uid="{5F6B649F-D453-48DC-8F27-B3A78927F73D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C14" authorId="0" shapeId="0" xr:uid="{F6E62AAE-F5E6-4294-8382-8436EFA41091}">
      <text>
        <r>
          <rPr>
            <sz val="9"/>
            <color indexed="81"/>
            <rFont val="Tahoma"/>
            <family val="2"/>
          </rPr>
          <t>Tähän alla olevaan sarakkeeseen tulostuu hankintojen ja vastikkeettoman työn summa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<sst xmlns="http://schemas.openxmlformats.org/spreadsheetml/2006/main" count="421" uniqueCount="188">
  <si>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</si>
  <si>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</si>
  <si>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</si>
  <si>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</si>
  <si>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</si>
  <si>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</si>
  <si>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</si>
  <si>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</si>
  <si>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</si>
  <si>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</si>
  <si>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</si>
  <si>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</si>
  <si>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</si>
  <si>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</si>
  <si>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</si>
  <si>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</si>
  <si>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Muuta</t>
  </si>
  <si>
    <t>Tositteelliset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</si>
  <si>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</si>
  <si>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</si>
  <si>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</si>
  <si>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</si>
  <si>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</si>
  <si>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</si>
  <si>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</si>
  <si>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</si>
  <si>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</si>
  <si>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Syntyneitä kustannuksia</t>
  </si>
  <si>
    <t>Rahoittaja määrittelee tukiprosentin</t>
  </si>
  <si>
    <t>Rakennusselostus</t>
  </si>
  <si>
    <t>Kokonaiskustannukset</t>
  </si>
  <si>
    <t>Pitkospuut</t>
  </si>
  <si>
    <t>Portaat</t>
  </si>
  <si>
    <t>Opastintolpat</t>
  </si>
  <si>
    <t>Opastinkyltit (puu tai metalli)</t>
  </si>
  <si>
    <t>Kiviaskelma</t>
  </si>
  <si>
    <t>Portaan teräsrunko</t>
  </si>
  <si>
    <t>Lankkuaskelma</t>
  </si>
  <si>
    <t>Opastintaulun runko</t>
  </si>
  <si>
    <t>Opastitaulun pintakäsittely</t>
  </si>
  <si>
    <t>Opastitaulun kuvat ja tekstit</t>
  </si>
  <si>
    <t>Opastin taulut</t>
  </si>
  <si>
    <t>Tulistelupaikka</t>
  </si>
  <si>
    <t>Maapohjan tasaus</t>
  </si>
  <si>
    <t>Reitistön kestävöinti</t>
  </si>
  <si>
    <t>Kulkukäytävä koirille</t>
  </si>
  <si>
    <t>Kaide- ja tukirakenteet</t>
  </si>
  <si>
    <t>Kaiderakenteet</t>
  </si>
  <si>
    <t>Askelkiilat</t>
  </si>
  <si>
    <t>Nuotiopaikan rakenteet</t>
  </si>
  <si>
    <t>Tarvittavat luvat</t>
  </si>
  <si>
    <t>Opastintalun rungon perustamistyöt</t>
  </si>
  <si>
    <t>Opastintolppien perustamistyöt</t>
  </si>
  <si>
    <t>Tulistelupaikan perustamistyöt</t>
  </si>
  <si>
    <t>Paikoitusalueiden rakenteet</t>
  </si>
  <si>
    <t>Maankaivuutyöt</t>
  </si>
  <si>
    <t>Suodatinkangas</t>
  </si>
  <si>
    <t>Puuston raivaus</t>
  </si>
  <si>
    <t>Kaapelit ja ilmajohdot</t>
  </si>
  <si>
    <t>Jakava kerros</t>
  </si>
  <si>
    <t>Kantava kerros</t>
  </si>
  <si>
    <t>Kulutuskerros (päällyste)</t>
  </si>
  <si>
    <t>Pitkospuu lankku</t>
  </si>
  <si>
    <t>Sillat</t>
  </si>
  <si>
    <t>Sillan kansirakenteet</t>
  </si>
  <si>
    <t>Sillan kaiteet</t>
  </si>
  <si>
    <t>Sillan kantavat rakenteet</t>
  </si>
  <si>
    <t>Sillan perustusten maarakennus työt</t>
  </si>
  <si>
    <t>Siltarummut</t>
  </si>
  <si>
    <t>Reitistön raivaus</t>
  </si>
  <si>
    <t>Reitistön pohjatyöt</t>
  </si>
  <si>
    <t>Reitistön sorastus</t>
  </si>
  <si>
    <t>Reitistön levähdyspaikan rakenteet</t>
  </si>
  <si>
    <t>Opastinkylttien kiinnitysosat</t>
  </si>
  <si>
    <t>Sillan perustusrakenteet</t>
  </si>
  <si>
    <t>Laituri</t>
  </si>
  <si>
    <t>Ponttoonit</t>
  </si>
  <si>
    <t>Laiturin runkorakenteet</t>
  </si>
  <si>
    <t>Kaiteet</t>
  </si>
  <si>
    <t>Kansilauta</t>
  </si>
  <si>
    <t>Uimaportaat</t>
  </si>
  <si>
    <t>Pylväät</t>
  </si>
  <si>
    <t>Ankkurointi</t>
  </si>
  <si>
    <t>Ulkoilulain mukainen reittitoimitus</t>
  </si>
  <si>
    <t>Rungon perustamistyöt</t>
  </si>
  <si>
    <t>Portin tai veräjän pylväät</t>
  </si>
  <si>
    <t>Valaisimet ja valasinpylväät</t>
  </si>
  <si>
    <t>Aluspuut</t>
  </si>
  <si>
    <t>Portaiden perustustyöt</t>
  </si>
  <si>
    <t>Portaan reisilankku</t>
  </si>
  <si>
    <t>Opastus ja viitoitus</t>
  </si>
  <si>
    <t>Opasteiden tai viittojen tekstit</t>
  </si>
  <si>
    <t>Reittimerkinnät</t>
  </si>
  <si>
    <t>Opastitaulun kiinnitystarvikkeet</t>
  </si>
  <si>
    <t xml:space="preserve"> Maastorakentamisen kustannusarvio</t>
  </si>
  <si>
    <t>Opastintaulun sähkötyöt</t>
  </si>
  <si>
    <t>Poikittainen laudoitus ja reunarimat (esteetön kulku)</t>
  </si>
  <si>
    <t>Teräksinen pitkos</t>
  </si>
  <si>
    <t>Pitkosten kiinnitystarvikkeet</t>
  </si>
  <si>
    <t>Teräksinen ritiläaskelma</t>
  </si>
  <si>
    <t>Grilli ja tarvikkeet</t>
  </si>
  <si>
    <t>Portaiden kiinnitystarvikkeet</t>
  </si>
  <si>
    <t>Aitarakenteet</t>
  </si>
  <si>
    <t xml:space="preserve">Tuntityö   € / h </t>
  </si>
  <si>
    <t>Arvio vastikkeettoman työn laadusta ja määrästä</t>
  </si>
  <si>
    <t>Nimikkeistö</t>
  </si>
  <si>
    <t>Konetyö + kuljettaja tunnit</t>
  </si>
  <si>
    <t>Kirjaa tähän mitä työtä talkoilla on tarkoitus tehdä</t>
  </si>
  <si>
    <t>Selite</t>
  </si>
  <si>
    <t>MYÖNNETTÄVÄ TUKI</t>
  </si>
  <si>
    <t>MUU JULKINEN TUKI</t>
  </si>
  <si>
    <t>YKSITYINEN RAHA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</si>
  <si>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</si>
  <si>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</si>
  <si>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</si>
  <si>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</si>
  <si>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</si>
  <si>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Kokonaisrahoitus</t>
  </si>
  <si>
    <t>Kirjaa tähän mitä työtä talkoilla on tarkoitus  tehdä</t>
  </si>
  <si>
    <t>Kustannusarvio | Vastikkeeton työ | Rahoitussuunnitelma | Rakennusselostus</t>
  </si>
  <si>
    <t>RAKENNUSSELOSTUS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</si>
  <si>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</si>
  <si>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Ei</t>
  </si>
  <si>
    <t>Kyllä</t>
  </si>
  <si>
    <t>m</t>
  </si>
  <si>
    <t>Henkilötyö tunnit h (talkootyö)</t>
  </si>
  <si>
    <t>Ajan-kohta (kk/vv)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</si>
  <si>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</si>
  <si>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</si>
  <si>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</si>
  <si>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</si>
  <si>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</si>
  <si>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</si>
  <si>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</si>
  <si>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</si>
  <si>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</si>
  <si>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</si>
  <si>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</si>
  <si>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</si>
  <si>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Rakennuksen käytötarkoitus</t>
  </si>
  <si>
    <t>Rakennuspaikan osoite</t>
  </si>
  <si>
    <t>Rakennuksen päämitat</t>
  </si>
  <si>
    <t>Kerrosala</t>
  </si>
  <si>
    <t>RAKENNUSHANKKEEN YLEISTIEDOT</t>
  </si>
  <si>
    <t xml:space="preserve">Ammatti / koulutus: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</si>
  <si>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</si>
  <si>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</si>
  <si>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</si>
  <si>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</si>
  <si>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</si>
  <si>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Suunnittelu ja maksut</t>
  </si>
  <si>
    <t>Valvontaviranomaisten maksut</t>
  </si>
  <si>
    <t>Vakuutukset</t>
  </si>
  <si>
    <t>Talkootarjoilu kustannukset</t>
  </si>
  <si>
    <t>Portit, aidat ja veräjät</t>
  </si>
  <si>
    <t>Laavun perustamistyöt</t>
  </si>
  <si>
    <t>Laavu (valmis tai paikalla koottu kattorakenteineen)</t>
  </si>
  <si>
    <t>Reitistön suunnittelukustannukset</t>
  </si>
  <si>
    <t>Opastintaulun kiinnitystarvikkeet</t>
  </si>
  <si>
    <t>Portin tai veräjän muut rakenteet</t>
  </si>
  <si>
    <t>Tarvikkeiden nostot ja siirrot</t>
  </si>
  <si>
    <t xml:space="preserve">Vastikkeeton työ yhteensä </t>
  </si>
  <si>
    <t>tuntia</t>
  </si>
  <si>
    <t>euroa</t>
  </si>
  <si>
    <t xml:space="preserve">Kokonaiskustannukset € </t>
  </si>
  <si>
    <t>Vastikkeeton työ €</t>
  </si>
  <si>
    <t>1.1 Hakijan nimi</t>
  </si>
  <si>
    <t>1.2 Y-tunnus / yhdistyksen rekisteröintinumero</t>
  </si>
  <si>
    <t>1.3 Hankkeen nimi</t>
  </si>
  <si>
    <t>1.4 Hankkeen numero</t>
  </si>
  <si>
    <t xml:space="preserve">Tositteelliset € </t>
  </si>
  <si>
    <t>Julkinen tuki yhteensä</t>
  </si>
  <si>
    <t xml:space="preserve">Yksityinen rahoitus yhteensä </t>
  </si>
  <si>
    <t>Hankkeen tulot (lisätään)</t>
  </si>
  <si>
    <t>Rahoitussuunnitelma</t>
  </si>
  <si>
    <t>TAULUKON RAKENNE</t>
  </si>
  <si>
    <t xml:space="preserve">Maastorakentamisen investointihankkeen  yleistiedot </t>
  </si>
  <si>
    <t xml:space="preserve"> Yksityinen raha</t>
  </si>
  <si>
    <t xml:space="preserve"> Josta vastikkeetonta työtä</t>
  </si>
  <si>
    <t xml:space="preserve"> Omaa rahaa</t>
  </si>
  <si>
    <t xml:space="preserve">  Yksityinen raha</t>
  </si>
  <si>
    <t xml:space="preserve">  Josta vastikkeetonta työtä</t>
  </si>
  <si>
    <t xml:space="preserve">  Omaa rahaa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</si>
  <si>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</si>
  <si>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</si>
  <si>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</si>
  <si>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</si>
  <si>
    <t>djuUt!gt56#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</si>
</sst>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name val="Inte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Inte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6" xfId="0" applyFill="1" applyBorder="1"/>
    <xf numFmtId="2" fontId="7" fillId="3" borderId="1" xfId="0" applyNumberFormat="1" applyFont="1" applyFill="1" applyBorder="1"/>
    <xf numFmtId="0" fontId="3" fillId="2" borderId="0" xfId="0" applyFont="1" applyFill="1"/>
    <xf numFmtId="0" fontId="0" fillId="0" borderId="7" xfId="0" applyBorder="1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0" borderId="13" xfId="0" applyBorder="1"/>
    <xf numFmtId="0" fontId="7" fillId="2" borderId="1" xfId="0" applyFont="1" applyFill="1" applyBorder="1" applyProtection="1">
      <protection locked="0"/>
    </xf>
    <xf numFmtId="0" fontId="13" fillId="2" borderId="0" xfId="0" applyFont="1" applyFill="1"/>
    <xf numFmtId="0" fontId="5" fillId="6" borderId="1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2" fontId="7" fillId="2" borderId="1" xfId="0" applyNumberFormat="1" applyFont="1" applyFill="1" applyBorder="1"/>
    <xf numFmtId="0" fontId="0" fillId="4" borderId="2" xfId="0" applyFill="1" applyBorder="1"/>
    <xf numFmtId="0" fontId="0" fillId="4" borderId="5" xfId="0" applyFill="1" applyBorder="1"/>
    <xf numFmtId="0" fontId="0" fillId="0" borderId="1" xfId="0" applyBorder="1" applyAlignment="1">
      <alignment horizontal="center" vertical="center"/>
    </xf>
    <xf numFmtId="0" fontId="0" fillId="4" borderId="6" xfId="0" applyFill="1" applyBorder="1" applyAlignment="1">
      <alignment wrapText="1"/>
    </xf>
    <xf numFmtId="0" fontId="0" fillId="4" borderId="20" xfId="0" applyFill="1" applyBorder="1"/>
    <xf numFmtId="0" fontId="16" fillId="2" borderId="0" xfId="0" applyFont="1" applyFill="1"/>
    <xf numFmtId="0" fontId="16" fillId="0" borderId="0" xfId="0" applyFont="1"/>
    <xf numFmtId="2" fontId="4" fillId="9" borderId="5" xfId="0" applyNumberFormat="1" applyFont="1" applyFill="1" applyBorder="1"/>
    <xf numFmtId="2" fontId="4" fillId="8" borderId="1" xfId="0" applyNumberFormat="1" applyFont="1" applyFill="1" applyBorder="1"/>
    <xf numFmtId="2" fontId="7" fillId="8" borderId="1" xfId="0" applyNumberFormat="1" applyFont="1" applyFill="1" applyBorder="1"/>
    <xf numFmtId="0" fontId="0" fillId="0" borderId="21" xfId="0" applyBorder="1"/>
    <xf numFmtId="0" fontId="0" fillId="0" borderId="9" xfId="0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5" fillId="6" borderId="6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9" fillId="2" borderId="0" xfId="0" applyFont="1" applyFill="1"/>
    <xf numFmtId="0" fontId="20" fillId="1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textRotation="90"/>
    </xf>
    <xf numFmtId="0" fontId="7" fillId="2" borderId="1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" fillId="0" borderId="0" xfId="0" applyFont="1"/>
    <xf numFmtId="0" fontId="11" fillId="0" borderId="0" xfId="0" applyFont="1" applyAlignment="1">
      <alignment vertical="center"/>
    </xf>
    <xf numFmtId="0" fontId="27" fillId="0" borderId="0" xfId="2" applyFont="1" applyBorder="1" applyAlignment="1"/>
    <xf numFmtId="0" fontId="26" fillId="0" borderId="0" xfId="2" applyBorder="1" applyAlignment="1"/>
    <xf numFmtId="0" fontId="11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/>
    <xf numFmtId="0" fontId="28" fillId="0" borderId="11" xfId="0" applyFont="1" applyBorder="1" applyAlignment="1">
      <alignment vertical="center" wrapText="1"/>
    </xf>
    <xf numFmtId="0" fontId="2" fillId="2" borderId="0" xfId="0" applyFont="1" applyFill="1"/>
    <xf numFmtId="0" fontId="2" fillId="4" borderId="0" xfId="0" applyFont="1" applyFill="1" applyAlignment="1">
      <alignment horizontal="left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/>
    </xf>
    <xf numFmtId="0" fontId="30" fillId="10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center"/>
    </xf>
    <xf numFmtId="0" fontId="31" fillId="10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10" borderId="14" xfId="0" applyFont="1" applyFill="1" applyBorder="1" applyAlignment="1">
      <alignment horizontal="left" vertical="center"/>
    </xf>
    <xf numFmtId="0" fontId="3" fillId="0" borderId="0" xfId="0" applyFont="1"/>
    <xf numFmtId="0" fontId="32" fillId="4" borderId="22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2" fontId="3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2" fontId="0" fillId="8" borderId="7" xfId="0" applyNumberFormat="1" applyFill="1" applyBorder="1"/>
    <xf numFmtId="0" fontId="13" fillId="2" borderId="0" xfId="0" applyFont="1" applyFill="1" applyAlignment="1">
      <alignment horizontal="center"/>
    </xf>
    <xf numFmtId="2" fontId="4" fillId="8" borderId="7" xfId="0" applyNumberFormat="1" applyFont="1" applyFill="1" applyBorder="1"/>
    <xf numFmtId="0" fontId="0" fillId="4" borderId="2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7" fillId="2" borderId="7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0" fillId="4" borderId="6" xfId="0" applyFill="1" applyBorder="1" applyAlignment="1">
      <alignment horizontal="center" wrapText="1"/>
    </xf>
    <xf numFmtId="2" fontId="0" fillId="4" borderId="6" xfId="0" applyNumberFormat="1" applyFill="1" applyBorder="1"/>
    <xf numFmtId="2" fontId="0" fillId="4" borderId="5" xfId="0" applyNumberFormat="1" applyFill="1" applyBorder="1"/>
    <xf numFmtId="2" fontId="0" fillId="2" borderId="0" xfId="0" applyNumberFormat="1" applyFill="1"/>
    <xf numFmtId="0" fontId="32" fillId="4" borderId="22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horizontal="righ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4" borderId="5" xfId="0" applyFont="1" applyFill="1" applyBorder="1" applyAlignment="1">
      <alignment horizontal="left" wrapText="1"/>
    </xf>
    <xf numFmtId="2" fontId="35" fillId="2" borderId="1" xfId="0" applyNumberFormat="1" applyFont="1" applyFill="1" applyBorder="1"/>
    <xf numFmtId="0" fontId="0" fillId="0" borderId="24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7" borderId="24" xfId="0" applyFill="1" applyBorder="1"/>
    <xf numFmtId="0" fontId="0" fillId="0" borderId="25" xfId="0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0" fontId="0" fillId="7" borderId="25" xfId="0" applyFill="1" applyBorder="1"/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7" borderId="26" xfId="0" applyFill="1" applyBorder="1"/>
    <xf numFmtId="0" fontId="0" fillId="0" borderId="27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4" fillId="0" borderId="24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49" fontId="4" fillId="0" borderId="26" xfId="0" applyNumberFormat="1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wrapText="1"/>
      <protection locked="0"/>
    </xf>
    <xf numFmtId="0" fontId="13" fillId="2" borderId="11" xfId="0" applyFont="1" applyFill="1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7" borderId="33" xfId="0" applyFill="1" applyBorder="1"/>
    <xf numFmtId="0" fontId="0" fillId="0" borderId="6" xfId="0" applyBorder="1"/>
    <xf numFmtId="0" fontId="12" fillId="2" borderId="0" xfId="0" applyFont="1" applyFill="1"/>
    <xf numFmtId="9" fontId="7" fillId="2" borderId="0" xfId="0" applyNumberFormat="1" applyFont="1" applyFill="1"/>
    <xf numFmtId="0" fontId="4" fillId="2" borderId="6" xfId="0" applyFont="1" applyFill="1" applyBorder="1"/>
    <xf numFmtId="0" fontId="0" fillId="2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2" fontId="4" fillId="2" borderId="5" xfId="0" applyNumberFormat="1" applyFont="1" applyFill="1" applyBorder="1"/>
    <xf numFmtId="0" fontId="4" fillId="2" borderId="1" xfId="0" applyFont="1" applyFill="1" applyBorder="1"/>
    <xf numFmtId="0" fontId="0" fillId="0" borderId="5" xfId="0" applyBorder="1"/>
    <xf numFmtId="0" fontId="7" fillId="0" borderId="0" xfId="0" applyFont="1" applyAlignment="1">
      <alignment vertical="center"/>
    </xf>
    <xf numFmtId="9" fontId="13" fillId="2" borderId="0" xfId="0" applyNumberFormat="1" applyFont="1" applyFill="1"/>
    <xf numFmtId="9" fontId="4" fillId="2" borderId="1" xfId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4" xfId="0" applyBorder="1" applyAlignment="1">
      <alignment horizontal="center" wrapText="1"/>
    </xf>
    <xf numFmtId="2" fontId="0" fillId="7" borderId="24" xfId="0" applyNumberFormat="1" applyFill="1" applyBorder="1"/>
    <xf numFmtId="0" fontId="0" fillId="0" borderId="25" xfId="0" applyBorder="1" applyAlignment="1" applyProtection="1">
      <alignment horizontal="left" wrapText="1"/>
      <protection locked="0"/>
    </xf>
    <xf numFmtId="0" fontId="0" fillId="0" borderId="25" xfId="0" applyBorder="1" applyAlignment="1">
      <alignment horizontal="center" wrapText="1"/>
    </xf>
    <xf numFmtId="2" fontId="0" fillId="7" borderId="25" xfId="0" applyNumberFormat="1" applyFill="1" applyBorder="1"/>
    <xf numFmtId="0" fontId="0" fillId="0" borderId="26" xfId="0" applyBorder="1" applyAlignment="1" applyProtection="1">
      <alignment horizontal="left" wrapText="1"/>
      <protection locked="0"/>
    </xf>
    <xf numFmtId="0" fontId="0" fillId="0" borderId="26" xfId="0" applyBorder="1" applyAlignment="1">
      <alignment horizontal="center" wrapText="1"/>
    </xf>
    <xf numFmtId="2" fontId="0" fillId="7" borderId="26" xfId="0" applyNumberFormat="1" applyFill="1" applyBorder="1"/>
    <xf numFmtId="2" fontId="0" fillId="7" borderId="33" xfId="0" applyNumberForma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0" fillId="0" borderId="2" xfId="0" applyBorder="1" applyAlignment="1">
      <alignment horizontal="right"/>
    </xf>
    <xf numFmtId="9" fontId="0" fillId="2" borderId="1" xfId="1" applyFont="1" applyFill="1" applyBorder="1" applyProtection="1"/>
    <xf numFmtId="2" fontId="4" fillId="3" borderId="5" xfId="0" applyNumberFormat="1" applyFont="1" applyFill="1" applyBorder="1"/>
    <xf numFmtId="0" fontId="0" fillId="0" borderId="24" xfId="0" applyBorder="1" applyAlignment="1">
      <alignment wrapText="1"/>
    </xf>
    <xf numFmtId="49" fontId="7" fillId="0" borderId="24" xfId="0" applyNumberFormat="1" applyFont="1" applyBorder="1" applyAlignment="1">
      <alignment horizontal="center"/>
    </xf>
    <xf numFmtId="0" fontId="4" fillId="0" borderId="24" xfId="0" applyFont="1" applyBorder="1" applyAlignment="1" applyProtection="1">
      <alignment horizontal="left" wrapText="1"/>
      <protection locked="0"/>
    </xf>
    <xf numFmtId="0" fontId="0" fillId="0" borderId="25" xfId="0" applyBorder="1" applyAlignment="1">
      <alignment wrapText="1"/>
    </xf>
    <xf numFmtId="49" fontId="7" fillId="0" borderId="25" xfId="0" applyNumberFormat="1" applyFont="1" applyBorder="1" applyAlignment="1">
      <alignment horizontal="center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>
      <alignment wrapText="1"/>
    </xf>
    <xf numFmtId="49" fontId="7" fillId="0" borderId="26" xfId="0" applyNumberFormat="1" applyFont="1" applyBorder="1" applyAlignment="1">
      <alignment horizontal="center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wrapText="1"/>
    </xf>
    <xf numFmtId="0" fontId="28" fillId="2" borderId="0" xfId="0" applyFont="1" applyFill="1"/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9" fillId="11" borderId="5" xfId="0" applyFont="1" applyFill="1" applyBorder="1" applyAlignment="1">
      <alignment vertical="center"/>
    </xf>
    <xf numFmtId="0" fontId="29" fillId="11" borderId="2" xfId="0" applyFont="1" applyFill="1" applyBorder="1" applyAlignment="1">
      <alignment horizontal="left" vertical="center"/>
    </xf>
    <xf numFmtId="2" fontId="7" fillId="9" borderId="5" xfId="0" applyNumberFormat="1" applyFont="1" applyFill="1" applyBorder="1"/>
    <xf numFmtId="0" fontId="0" fillId="0" borderId="24" xfId="0" applyBorder="1"/>
    <xf numFmtId="0" fontId="0" fillId="0" borderId="25" xfId="0" applyBorder="1"/>
    <xf numFmtId="0" fontId="6" fillId="0" borderId="25" xfId="0" applyFont="1" applyBorder="1"/>
    <xf numFmtId="0" fontId="0" fillId="0" borderId="1" xfId="0" applyBorder="1"/>
    <xf numFmtId="0" fontId="6" fillId="0" borderId="1" xfId="0" applyFont="1" applyBorder="1"/>
    <xf numFmtId="0" fontId="6" fillId="0" borderId="7" xfId="0" applyFont="1" applyBorder="1"/>
    <xf numFmtId="0" fontId="6" fillId="2" borderId="1" xfId="0" applyFont="1" applyFill="1" applyBorder="1"/>
    <xf numFmtId="2" fontId="4" fillId="2" borderId="7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4" fillId="9" borderId="1" xfId="0" applyNumberFormat="1" applyFont="1" applyFill="1" applyBorder="1"/>
    <xf numFmtId="2" fontId="4" fillId="2" borderId="1" xfId="0" applyNumberFormat="1" applyFont="1" applyFill="1" applyBorder="1"/>
    <xf numFmtId="2" fontId="4" fillId="3" borderId="1" xfId="0" applyNumberFormat="1" applyFont="1" applyFill="1" applyBorder="1"/>
    <xf numFmtId="0" fontId="36" fillId="2" borderId="0" xfId="0" applyFont="1" applyFill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6" fillId="0" borderId="25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0" fillId="4" borderId="40" xfId="0" applyFill="1" applyBorder="1" applyAlignment="1">
      <alignment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6" xfId="0" applyFont="1" applyBorder="1"/>
    <xf numFmtId="0" fontId="38" fillId="12" borderId="34" xfId="0" applyFont="1" applyFill="1" applyBorder="1" applyAlignment="1">
      <alignment horizontal="center" vertical="center"/>
    </xf>
    <xf numFmtId="0" fontId="39" fillId="12" borderId="35" xfId="0" applyFont="1" applyFill="1" applyBorder="1" applyAlignment="1">
      <alignment horizontal="center" vertic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18" fillId="2" borderId="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7" fillId="10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30"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F4DCB1"/>
      <color rgb="FFEFCF92"/>
      <color rgb="FFB2F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youtu.be/IjZWhNEgX5M?si=VTZ4VBoaADTDdZE3" TargetMode="Externa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31</xdr:row>
      <xdr:rowOff>0</xdr:rowOff>
    </xdr:from>
    <xdr:to>
      <xdr:col>2</xdr:col>
      <xdr:colOff>882934</xdr:colOff>
      <xdr:row>45</xdr:row>
      <xdr:rowOff>114436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6B6587E4-A966-445E-5AB4-27B6F7B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962650"/>
          <a:ext cx="5521609" cy="264808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95250</xdr:colOff>
      <xdr:row>164</xdr:row>
      <xdr:rowOff>133350</xdr:rowOff>
    </xdr:from>
    <xdr:to>
      <xdr:col>3</xdr:col>
      <xdr:colOff>1676400</xdr:colOff>
      <xdr:row>174</xdr:row>
      <xdr:rowOff>93115</xdr:rowOff>
    </xdr:to>
    <xdr:pic>
      <xdr:nvPicPr>
        <xdr:cNvPr id="80" name="Kuva 79">
          <a:extLst>
            <a:ext uri="{FF2B5EF4-FFF2-40B4-BE49-F238E27FC236}">
              <a16:creationId xmlns:a16="http://schemas.microsoft.com/office/drawing/2014/main" id="{6D5A634A-1AC8-D6F8-49E8-26202D57A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0546675"/>
          <a:ext cx="8505825" cy="33792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561975</xdr:colOff>
      <xdr:row>140</xdr:row>
      <xdr:rowOff>0</xdr:rowOff>
    </xdr:from>
    <xdr:to>
      <xdr:col>7</xdr:col>
      <xdr:colOff>504825</xdr:colOff>
      <xdr:row>155</xdr:row>
      <xdr:rowOff>56</xdr:rowOff>
    </xdr:to>
    <xdr:pic>
      <xdr:nvPicPr>
        <xdr:cNvPr id="79" name="Kuva 78">
          <a:extLst>
            <a:ext uri="{FF2B5EF4-FFF2-40B4-BE49-F238E27FC236}">
              <a16:creationId xmlns:a16="http://schemas.microsoft.com/office/drawing/2014/main" id="{B4281688-A186-14C0-8AA5-4EEC61C1C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91425" y="26069925"/>
          <a:ext cx="6711950" cy="27146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52</xdr:row>
      <xdr:rowOff>6350</xdr:rowOff>
    </xdr:from>
    <xdr:to>
      <xdr:col>7</xdr:col>
      <xdr:colOff>409575</xdr:colOff>
      <xdr:row>71</xdr:row>
      <xdr:rowOff>142566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C1F6BC6F-07C8-E00F-6932-0D73149B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5" y="9769475"/>
          <a:ext cx="14103350" cy="3596966"/>
        </a:xfrm>
        <a:prstGeom prst="rect">
          <a:avLst/>
        </a:prstGeom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28575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DB318769-F0CE-4290-B17F-9402C106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81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8A62A64A-27FC-4889-A348-3FDD293AB7AF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D9B854B2-0DD7-4B85-A97D-4DF86BB1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94184" y="754614"/>
          <a:ext cx="381019" cy="3802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CC67E0DD-5AC8-432D-B6BC-2104C17CF038}"/>
            </a:ext>
          </a:extLst>
        </xdr:cNvPr>
        <xdr:cNvSpPr txBox="1"/>
      </xdr:nvSpPr>
      <xdr:spPr>
        <a:xfrm>
          <a:off x="297198" y="5434153"/>
          <a:ext cx="5070366" cy="47730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788F22A5-C4E5-46D9-9DB0-7BB30E8D9C61}"/>
            </a:ext>
          </a:extLst>
        </xdr:cNvPr>
        <xdr:cNvSpPr txBox="1"/>
      </xdr:nvSpPr>
      <xdr:spPr>
        <a:xfrm>
          <a:off x="74083" y="2257424"/>
          <a:ext cx="8189535" cy="1943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11" name="Ryhmä 10">
          <a:extLst>
            <a:ext uri="{FF2B5EF4-FFF2-40B4-BE49-F238E27FC236}">
              <a16:creationId xmlns:a16="http://schemas.microsoft.com/office/drawing/2014/main" id="{0CF26BF2-287B-462D-9719-3BE404178607}"/>
            </a:ext>
          </a:extLst>
        </xdr:cNvPr>
        <xdr:cNvGrpSpPr/>
      </xdr:nvGrpSpPr>
      <xdr:grpSpPr>
        <a:xfrm>
          <a:off x="204047" y="1340062"/>
          <a:ext cx="2101957" cy="659991"/>
          <a:chOff x="290523" y="10233237"/>
          <a:chExt cx="2105132" cy="633745"/>
        </a:xfrm>
      </xdr:grpSpPr>
      <xdr:pic>
        <xdr:nvPicPr>
          <xdr:cNvPr id="12" name="Kuva 11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1822BA7A-B57A-874C-FB33-ECA4821D8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3" name="Ellipsi 12">
            <a:extLst>
              <a:ext uri="{FF2B5EF4-FFF2-40B4-BE49-F238E27FC236}">
                <a16:creationId xmlns:a16="http://schemas.microsoft.com/office/drawing/2014/main" id="{34C85303-424E-FD61-7371-262ED93CC6EB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3FCC78F-25C2-4D77-9C67-6C88932580ED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426618</xdr:colOff>
      <xdr:row>8</xdr:row>
      <xdr:rowOff>162855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43DD7B64-9844-407C-A896-8849A1916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8558" y="1581150"/>
          <a:ext cx="219185" cy="232705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EF57D86-996F-4804-8DE1-BA310EF170B2}"/>
            </a:ext>
          </a:extLst>
        </xdr:cNvPr>
        <xdr:cNvSpPr txBox="1"/>
      </xdr:nvSpPr>
      <xdr:spPr>
        <a:xfrm>
          <a:off x="183680" y="25846938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5D6446FA-CA3E-46EF-B291-F667895540EA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D003815F-E735-4AE5-9539-77812B6BB863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0A52CF71-B51F-4B2B-95E8-8F27D16D81D4}"/>
            </a:ext>
          </a:extLst>
        </xdr:cNvPr>
        <xdr:cNvSpPr txBox="1"/>
      </xdr:nvSpPr>
      <xdr:spPr>
        <a:xfrm>
          <a:off x="7560886" y="25846938"/>
          <a:ext cx="4442883" cy="4679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F05C0954-FA1D-4458-A86D-A2E5814D5007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102812</xdr:colOff>
      <xdr:row>154</xdr:row>
      <xdr:rowOff>168759</xdr:rowOff>
    </xdr:from>
    <xdr:to>
      <xdr:col>2</xdr:col>
      <xdr:colOff>1172483</xdr:colOff>
      <xdr:row>156</xdr:row>
      <xdr:rowOff>170283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5F2E5D7D-6B01-4E17-9F23-D584757BA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32549"/>
        <a:stretch/>
      </xdr:blipFill>
      <xdr:spPr>
        <a:xfrm>
          <a:off x="207587" y="28772334"/>
          <a:ext cx="5914721" cy="363474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84593</xdr:rowOff>
    </xdr:from>
    <xdr:to>
      <xdr:col>2</xdr:col>
      <xdr:colOff>715641</xdr:colOff>
      <xdr:row>49</xdr:row>
      <xdr:rowOff>133400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6D2BF30C-4471-4CE0-B3B4-91265C9BAC4E}"/>
            </a:ext>
          </a:extLst>
        </xdr:cNvPr>
        <xdr:cNvGrpSpPr/>
      </xdr:nvGrpSpPr>
      <xdr:grpSpPr>
        <a:xfrm>
          <a:off x="353592" y="8657093"/>
          <a:ext cx="5231229" cy="780327"/>
          <a:chOff x="126461" y="8819490"/>
          <a:chExt cx="5328901" cy="759703"/>
        </a:xfrm>
      </xdr:grpSpPr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404AD54A-B4C5-7A0C-EF33-DDFC28C1A6C8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4" name="Kuva 23">
            <a:extLst>
              <a:ext uri="{FF2B5EF4-FFF2-40B4-BE49-F238E27FC236}">
                <a16:creationId xmlns:a16="http://schemas.microsoft.com/office/drawing/2014/main" id="{4A5488DC-D1FA-1422-1BA7-F1398B18E6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5" name="Nuoli: Kaareva ylös 24">
            <a:extLst>
              <a:ext uri="{FF2B5EF4-FFF2-40B4-BE49-F238E27FC236}">
                <a16:creationId xmlns:a16="http://schemas.microsoft.com/office/drawing/2014/main" id="{D83FFD88-0242-D0E2-0223-CF9701A04905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A53296C9-2B03-CAEB-25DB-0324B8DA3523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160117</xdr:colOff>
      <xdr:row>160</xdr:row>
      <xdr:rowOff>157078</xdr:rowOff>
    </xdr:from>
    <xdr:to>
      <xdr:col>1</xdr:col>
      <xdr:colOff>4618875</xdr:colOff>
      <xdr:row>163</xdr:row>
      <xdr:rowOff>62669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E3C2D0B9-4EF0-46B5-B59A-783D861E2F86}"/>
            </a:ext>
          </a:extLst>
        </xdr:cNvPr>
        <xdr:cNvSpPr txBox="1"/>
      </xdr:nvSpPr>
      <xdr:spPr>
        <a:xfrm>
          <a:off x="268067" y="30325928"/>
          <a:ext cx="4458758" cy="458041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F2023764-EDFB-48FF-BA7D-87DE102C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2682" y="34441268"/>
          <a:ext cx="7184484" cy="301202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A97F2D3B-D878-4FE5-8F7B-1D5496AF1E95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A9740443-A9E0-4FFD-B899-32EF52CFD7A2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9E198AF-EE6D-41D9-B8E7-D5954E155330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EC5DCD8A-239E-4DDC-BFC4-D1203663B820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125645</xdr:colOff>
      <xdr:row>124</xdr:row>
      <xdr:rowOff>173776</xdr:rowOff>
    </xdr:from>
    <xdr:to>
      <xdr:col>3</xdr:col>
      <xdr:colOff>345370</xdr:colOff>
      <xdr:row>129</xdr:row>
      <xdr:rowOff>255886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F4EC8214-5646-4E46-952C-5D3AEDDFC548}"/>
            </a:ext>
          </a:extLst>
        </xdr:cNvPr>
        <xdr:cNvGrpSpPr/>
      </xdr:nvGrpSpPr>
      <xdr:grpSpPr>
        <a:xfrm>
          <a:off x="232325" y="23414776"/>
          <a:ext cx="7024385" cy="996510"/>
          <a:chOff x="133739" y="22241846"/>
          <a:chExt cx="7143510" cy="975189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D7C9C314-99EC-F7CB-34C9-38E43ED133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8C935827-87FE-3E12-E478-7392A5160903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24B1A9ED-47F2-8A12-7DD8-18DFB21945A1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64321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00835B15-99DF-4CA6-B9D9-4F89292D7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49270"/>
        <a:stretch/>
      </xdr:blipFill>
      <xdr:spPr>
        <a:xfrm>
          <a:off x="219875" y="21942560"/>
          <a:ext cx="4249304" cy="378511"/>
        </a:xfrm>
        <a:prstGeom prst="rect">
          <a:avLst/>
        </a:prstGeom>
      </xdr:spPr>
    </xdr:pic>
    <xdr:clientData/>
  </xdr:twoCellAnchor>
  <xdr:twoCellAnchor editAs="oneCell">
    <xdr:from>
      <xdr:col>3</xdr:col>
      <xdr:colOff>574159</xdr:colOff>
      <xdr:row>154</xdr:row>
      <xdr:rowOff>134300</xdr:rowOff>
    </xdr:from>
    <xdr:to>
      <xdr:col>7</xdr:col>
      <xdr:colOff>360261</xdr:colOff>
      <xdr:row>156</xdr:row>
      <xdr:rowOff>122594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0E580BF2-ADDE-41AF-B008-747293A62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8871"/>
        <a:stretch/>
      </xdr:blipFill>
      <xdr:spPr>
        <a:xfrm>
          <a:off x="7603609" y="28737875"/>
          <a:ext cx="6558377" cy="353419"/>
        </a:xfrm>
        <a:prstGeom prst="rect">
          <a:avLst/>
        </a:prstGeom>
      </xdr:spPr>
    </xdr:pic>
    <xdr:clientData/>
  </xdr:twoCellAnchor>
  <xdr:twoCellAnchor>
    <xdr:from>
      <xdr:col>5</xdr:col>
      <xdr:colOff>2105187</xdr:colOff>
      <xdr:row>154</xdr:row>
      <xdr:rowOff>151721</xdr:rowOff>
    </xdr:from>
    <xdr:to>
      <xdr:col>7</xdr:col>
      <xdr:colOff>189141</xdr:colOff>
      <xdr:row>156</xdr:row>
      <xdr:rowOff>94795</xdr:rowOff>
    </xdr:to>
    <xdr:sp macro="" textlink="">
      <xdr:nvSpPr>
        <xdr:cNvPr id="39" name="Suorakulmio 38">
          <a:extLst>
            <a:ext uri="{FF2B5EF4-FFF2-40B4-BE49-F238E27FC236}">
              <a16:creationId xmlns:a16="http://schemas.microsoft.com/office/drawing/2014/main" id="{55F89C66-5738-4C75-B09E-F3287BB59768}"/>
            </a:ext>
          </a:extLst>
        </xdr:cNvPr>
        <xdr:cNvSpPr/>
      </xdr:nvSpPr>
      <xdr:spPr>
        <a:xfrm>
          <a:off x="12782712" y="28755296"/>
          <a:ext cx="1208154" cy="3050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4115715</xdr:colOff>
      <xdr:row>155</xdr:row>
      <xdr:rowOff>10642</xdr:rowOff>
    </xdr:from>
    <xdr:to>
      <xdr:col>2</xdr:col>
      <xdr:colOff>903063</xdr:colOff>
      <xdr:row>156</xdr:row>
      <xdr:rowOff>150477</xdr:rowOff>
    </xdr:to>
    <xdr:sp macro="" textlink="">
      <xdr:nvSpPr>
        <xdr:cNvPr id="40" name="Suorakulmio 39">
          <a:extLst>
            <a:ext uri="{FF2B5EF4-FFF2-40B4-BE49-F238E27FC236}">
              <a16:creationId xmlns:a16="http://schemas.microsoft.com/office/drawing/2014/main" id="{79258FD1-3B0C-4A52-BCFF-8D886DDEE070}"/>
            </a:ext>
          </a:extLst>
        </xdr:cNvPr>
        <xdr:cNvSpPr/>
      </xdr:nvSpPr>
      <xdr:spPr>
        <a:xfrm>
          <a:off x="4220490" y="28795192"/>
          <a:ext cx="1635573" cy="3208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1" name="Suorakulmio 40">
          <a:extLst>
            <a:ext uri="{FF2B5EF4-FFF2-40B4-BE49-F238E27FC236}">
              <a16:creationId xmlns:a16="http://schemas.microsoft.com/office/drawing/2014/main" id="{DB9C5907-47FF-4EE9-AEAA-0CEAC4B9ACBE}"/>
            </a:ext>
          </a:extLst>
        </xdr:cNvPr>
        <xdr:cNvSpPr/>
      </xdr:nvSpPr>
      <xdr:spPr>
        <a:xfrm>
          <a:off x="5952760" y="34441240"/>
          <a:ext cx="1407356" cy="3034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E24FBF5D-BE4F-472F-B80C-25C3EA803D56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3" name="Ryhmä 42">
          <a:extLst>
            <a:ext uri="{FF2B5EF4-FFF2-40B4-BE49-F238E27FC236}">
              <a16:creationId xmlns:a16="http://schemas.microsoft.com/office/drawing/2014/main" id="{45894FF8-0471-4429-B91B-360DEEF9C314}"/>
            </a:ext>
          </a:extLst>
        </xdr:cNvPr>
        <xdr:cNvGrpSpPr/>
      </xdr:nvGrpSpPr>
      <xdr:grpSpPr>
        <a:xfrm>
          <a:off x="8949631" y="3169086"/>
          <a:ext cx="4919999" cy="1173225"/>
          <a:chOff x="9127613" y="3192944"/>
          <a:chExt cx="5036476" cy="1134127"/>
        </a:xfrm>
      </xdr:grpSpPr>
      <xdr:pic>
        <xdr:nvPicPr>
          <xdr:cNvPr id="44" name="Kuva 43">
            <a:extLst>
              <a:ext uri="{FF2B5EF4-FFF2-40B4-BE49-F238E27FC236}">
                <a16:creationId xmlns:a16="http://schemas.microsoft.com/office/drawing/2014/main" id="{5C8ED05F-41A2-0FD3-235C-62F4CA0039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5" name="Ellipsi 44">
            <a:extLst>
              <a:ext uri="{FF2B5EF4-FFF2-40B4-BE49-F238E27FC236}">
                <a16:creationId xmlns:a16="http://schemas.microsoft.com/office/drawing/2014/main" id="{B70C9FFC-A0A6-14EB-CD57-17FECF26801D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46" name="Ellipsi 45">
            <a:extLst>
              <a:ext uri="{FF2B5EF4-FFF2-40B4-BE49-F238E27FC236}">
                <a16:creationId xmlns:a16="http://schemas.microsoft.com/office/drawing/2014/main" id="{7CBEBE35-0A46-5979-01DC-A177C506CB03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E647D3A0-D194-4D7C-B6F6-BAC6AD8EF0E1}"/>
            </a:ext>
          </a:extLst>
        </xdr:cNvPr>
        <xdr:cNvSpPr txBox="1"/>
      </xdr:nvSpPr>
      <xdr:spPr>
        <a:xfrm>
          <a:off x="6117256" y="6950884"/>
          <a:ext cx="3702420" cy="932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7EAD5A38-84DD-4A20-9654-24617D59825F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7B36B140-CEAE-40CD-BD19-44D042CFD121}"/>
            </a:ext>
          </a:extLst>
        </xdr:cNvPr>
        <xdr:cNvSpPr txBox="1"/>
      </xdr:nvSpPr>
      <xdr:spPr>
        <a:xfrm>
          <a:off x="1300221" y="11853391"/>
          <a:ext cx="3878835" cy="4536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1724326</xdr:colOff>
      <xdr:row>61</xdr:row>
      <xdr:rowOff>151073</xdr:rowOff>
    </xdr:from>
    <xdr:to>
      <xdr:col>3</xdr:col>
      <xdr:colOff>2219325</xdr:colOff>
      <xdr:row>65</xdr:row>
      <xdr:rowOff>114300</xdr:rowOff>
    </xdr:to>
    <xdr:sp macro="" textlink="">
      <xdr:nvSpPr>
        <xdr:cNvPr id="50" name="Tekstiruutu 49">
          <a:extLst>
            <a:ext uri="{FF2B5EF4-FFF2-40B4-BE49-F238E27FC236}">
              <a16:creationId xmlns:a16="http://schemas.microsoft.com/office/drawing/2014/main" id="{B726CFB9-E09E-4CCA-84F0-5DF197734006}"/>
            </a:ext>
          </a:extLst>
        </xdr:cNvPr>
        <xdr:cNvSpPr txBox="1"/>
      </xdr:nvSpPr>
      <xdr:spPr>
        <a:xfrm>
          <a:off x="6677326" y="11542973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B0ABCDBD-EAD0-42FC-8803-D817D90CF56E}"/>
            </a:ext>
          </a:extLst>
        </xdr:cNvPr>
        <xdr:cNvSpPr txBox="1"/>
      </xdr:nvSpPr>
      <xdr:spPr>
        <a:xfrm>
          <a:off x="10218334" y="11852570"/>
          <a:ext cx="2361618" cy="4552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257692</xdr:colOff>
      <xdr:row>72</xdr:row>
      <xdr:rowOff>106451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46F21DAD-32DF-4892-804A-996ECF3D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825" y="13372042"/>
          <a:ext cx="7169667" cy="339284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0CE4B088-B572-434F-9511-6367136C3740}"/>
            </a:ext>
          </a:extLst>
        </xdr:cNvPr>
        <xdr:cNvSpPr/>
      </xdr:nvSpPr>
      <xdr:spPr>
        <a:xfrm>
          <a:off x="1554996" y="13418730"/>
          <a:ext cx="1828446" cy="2685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FEE382DE-6044-4119-99F9-CBEF37FF3E0A}"/>
            </a:ext>
          </a:extLst>
        </xdr:cNvPr>
        <xdr:cNvSpPr txBox="1"/>
      </xdr:nvSpPr>
      <xdr:spPr>
        <a:xfrm>
          <a:off x="232552" y="24372337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</a:t>
          </a:r>
          <a:r>
            <a:rPr lang="fi-FI" sz="1100"/>
            <a:t>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5" name="Tekstiruutu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2AAE3A6-321C-4B86-88E9-E8DCD4FFE97F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158750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D83D1E1D-BC8E-4326-B584-0FC3C060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950" y="18764250"/>
          <a:ext cx="8634916" cy="32321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914400</xdr:colOff>
      <xdr:row>51</xdr:row>
      <xdr:rowOff>57150</xdr:rowOff>
    </xdr:from>
    <xdr:to>
      <xdr:col>1</xdr:col>
      <xdr:colOff>2178050</xdr:colOff>
      <xdr:row>55</xdr:row>
      <xdr:rowOff>19050</xdr:rowOff>
    </xdr:to>
    <xdr:sp macro="" textlink="">
      <xdr:nvSpPr>
        <xdr:cNvPr id="57" name="Ellipsi 56">
          <a:extLst>
            <a:ext uri="{FF2B5EF4-FFF2-40B4-BE49-F238E27FC236}">
              <a16:creationId xmlns:a16="http://schemas.microsoft.com/office/drawing/2014/main" id="{89FB3AE7-F6DC-4675-AB34-9FF75E23B930}"/>
            </a:ext>
          </a:extLst>
        </xdr:cNvPr>
        <xdr:cNvSpPr/>
      </xdr:nvSpPr>
      <xdr:spPr>
        <a:xfrm>
          <a:off x="1019175" y="9639300"/>
          <a:ext cx="1263650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1995703</xdr:colOff>
      <xdr:row>48</xdr:row>
      <xdr:rowOff>66675</xdr:rowOff>
    </xdr:from>
    <xdr:to>
      <xdr:col>2</xdr:col>
      <xdr:colOff>1819275</xdr:colOff>
      <xdr:row>51</xdr:row>
      <xdr:rowOff>157583</xdr:rowOff>
    </xdr:to>
    <xdr:cxnSp macro="">
      <xdr:nvCxnSpPr>
        <xdr:cNvPr id="58" name="Suora nuoliyhdysviiva 57">
          <a:extLst>
            <a:ext uri="{FF2B5EF4-FFF2-40B4-BE49-F238E27FC236}">
              <a16:creationId xmlns:a16="http://schemas.microsoft.com/office/drawing/2014/main" id="{042BBD8F-E7D0-42E8-9167-1D5A6CD3DDEB}"/>
            </a:ext>
          </a:extLst>
        </xdr:cNvPr>
        <xdr:cNvCxnSpPr>
          <a:stCxn id="57" idx="7"/>
        </xdr:cNvCxnSpPr>
      </xdr:nvCxnSpPr>
      <xdr:spPr>
        <a:xfrm flipV="1">
          <a:off x="2100478" y="9105900"/>
          <a:ext cx="4671797" cy="633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1759144</xdr:colOff>
      <xdr:row>49</xdr:row>
      <xdr:rowOff>142875</xdr:rowOff>
    </xdr:from>
    <xdr:to>
      <xdr:col>2</xdr:col>
      <xdr:colOff>1866900</xdr:colOff>
      <xdr:row>51</xdr:row>
      <xdr:rowOff>150261</xdr:rowOff>
    </xdr:to>
    <xdr:cxnSp macro="">
      <xdr:nvCxnSpPr>
        <xdr:cNvPr id="59" name="Suora nuoliyhdysviiva 58">
          <a:extLst>
            <a:ext uri="{FF2B5EF4-FFF2-40B4-BE49-F238E27FC236}">
              <a16:creationId xmlns:a16="http://schemas.microsoft.com/office/drawing/2014/main" id="{A8BC1882-3634-4331-AFB5-4AA85B369662}"/>
            </a:ext>
          </a:extLst>
        </xdr:cNvPr>
        <xdr:cNvCxnSpPr>
          <a:stCxn id="62" idx="0"/>
        </xdr:cNvCxnSpPr>
      </xdr:nvCxnSpPr>
      <xdr:spPr>
        <a:xfrm flipV="1">
          <a:off x="6712144" y="9363075"/>
          <a:ext cx="107756" cy="3693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1748435</xdr:colOff>
      <xdr:row>49</xdr:row>
      <xdr:rowOff>19050</xdr:rowOff>
    </xdr:from>
    <xdr:to>
      <xdr:col>2</xdr:col>
      <xdr:colOff>1857375</xdr:colOff>
      <xdr:row>56</xdr:row>
      <xdr:rowOff>143276</xdr:rowOff>
    </xdr:to>
    <xdr:cxnSp macro="">
      <xdr:nvCxnSpPr>
        <xdr:cNvPr id="60" name="Suora nuoliyhdysviiva 59">
          <a:extLst>
            <a:ext uri="{FF2B5EF4-FFF2-40B4-BE49-F238E27FC236}">
              <a16:creationId xmlns:a16="http://schemas.microsoft.com/office/drawing/2014/main" id="{C784118D-E04E-4852-B541-37BA509B5FD5}"/>
            </a:ext>
          </a:extLst>
        </xdr:cNvPr>
        <xdr:cNvCxnSpPr>
          <a:stCxn id="63" idx="7"/>
        </xdr:cNvCxnSpPr>
      </xdr:nvCxnSpPr>
      <xdr:spPr>
        <a:xfrm flipV="1">
          <a:off x="1853210" y="9239250"/>
          <a:ext cx="4957165" cy="13910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102355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F5A10432-6BC2-4CD4-AFEB-8CD9B7B87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348" y="35886246"/>
          <a:ext cx="3374248" cy="5802259"/>
        </a:xfrm>
        <a:prstGeom prst="rect">
          <a:avLst/>
        </a:prstGeom>
      </xdr:spPr>
    </xdr:pic>
    <xdr:clientData/>
  </xdr:twoCellAnchor>
  <xdr:twoCellAnchor>
    <xdr:from>
      <xdr:col>2</xdr:col>
      <xdr:colOff>1273369</xdr:colOff>
      <xdr:row>51</xdr:row>
      <xdr:rowOff>150261</xdr:rowOff>
    </xdr:from>
    <xdr:to>
      <xdr:col>3</xdr:col>
      <xdr:colOff>168469</xdr:colOff>
      <xdr:row>55</xdr:row>
      <xdr:rowOff>103154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FF414D9A-11DE-4E9D-A73D-B7587195C0D4}"/>
            </a:ext>
          </a:extLst>
        </xdr:cNvPr>
        <xdr:cNvSpPr/>
      </xdr:nvSpPr>
      <xdr:spPr>
        <a:xfrm>
          <a:off x="6226369" y="9732411"/>
          <a:ext cx="971550" cy="6767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0</xdr:col>
      <xdr:colOff>104774</xdr:colOff>
      <xdr:row>56</xdr:row>
      <xdr:rowOff>15875</xdr:rowOff>
    </xdr:from>
    <xdr:to>
      <xdr:col>1</xdr:col>
      <xdr:colOff>2051049</xdr:colOff>
      <xdr:row>60</xdr:row>
      <xdr:rowOff>158750</xdr:rowOff>
    </xdr:to>
    <xdr:sp macro="" textlink="">
      <xdr:nvSpPr>
        <xdr:cNvPr id="63" name="Ellipsi 62">
          <a:extLst>
            <a:ext uri="{FF2B5EF4-FFF2-40B4-BE49-F238E27FC236}">
              <a16:creationId xmlns:a16="http://schemas.microsoft.com/office/drawing/2014/main" id="{C0B71D5B-B2B6-413C-B21A-A87D2B5DB95D}"/>
            </a:ext>
          </a:extLst>
        </xdr:cNvPr>
        <xdr:cNvSpPr/>
      </xdr:nvSpPr>
      <xdr:spPr>
        <a:xfrm>
          <a:off x="104774" y="10502900"/>
          <a:ext cx="2051050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4" name="Tekstiruutu 63">
          <a:extLst>
            <a:ext uri="{FF2B5EF4-FFF2-40B4-BE49-F238E27FC236}">
              <a16:creationId xmlns:a16="http://schemas.microsoft.com/office/drawing/2014/main" id="{02727FFB-1330-4518-9AC2-0D2C6A6BC777}"/>
            </a:ext>
          </a:extLst>
        </xdr:cNvPr>
        <xdr:cNvSpPr txBox="1"/>
      </xdr:nvSpPr>
      <xdr:spPr>
        <a:xfrm>
          <a:off x="6959600" y="9131300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5" name="Tekstiruutu 64">
          <a:extLst>
            <a:ext uri="{FF2B5EF4-FFF2-40B4-BE49-F238E27FC236}">
              <a16:creationId xmlns:a16="http://schemas.microsoft.com/office/drawing/2014/main" id="{CD34D3B1-8988-4995-830E-AC33368192A4}"/>
            </a:ext>
          </a:extLst>
        </xdr:cNvPr>
        <xdr:cNvSpPr txBox="1"/>
      </xdr:nvSpPr>
      <xdr:spPr>
        <a:xfrm>
          <a:off x="268715" y="35266811"/>
          <a:ext cx="13460568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8C96E85F-E7E1-46F6-93C5-23848F8DC9E5}"/>
            </a:ext>
          </a:extLst>
        </xdr:cNvPr>
        <xdr:cNvSpPr txBox="1"/>
      </xdr:nvSpPr>
      <xdr:spPr>
        <a:xfrm>
          <a:off x="173165" y="36372618"/>
          <a:ext cx="6741155" cy="357840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-&gt;</a:t>
          </a: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-&gt;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</a:t>
          </a:r>
          <a:r>
            <a:rPr lang="fi-FI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-&gt;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68" name="Suorakulmio 67">
          <a:extLst>
            <a:ext uri="{FF2B5EF4-FFF2-40B4-BE49-F238E27FC236}">
              <a16:creationId xmlns:a16="http://schemas.microsoft.com/office/drawing/2014/main" id="{3C030A44-A41A-4F3D-9AF2-2226E8641ACC}"/>
            </a:ext>
          </a:extLst>
        </xdr:cNvPr>
        <xdr:cNvSpPr/>
      </xdr:nvSpPr>
      <xdr:spPr>
        <a:xfrm>
          <a:off x="3452075" y="23579575"/>
          <a:ext cx="4050255" cy="3245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F4FCB254-40AE-4598-A5EC-3DE9A741D555}"/>
            </a:ext>
          </a:extLst>
        </xdr:cNvPr>
        <xdr:cNvSpPr txBox="1"/>
      </xdr:nvSpPr>
      <xdr:spPr>
        <a:xfrm>
          <a:off x="2517431" y="6970658"/>
          <a:ext cx="2336756" cy="46830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>
    <xdr:from>
      <xdr:col>1</xdr:col>
      <xdr:colOff>1763225</xdr:colOff>
      <xdr:row>117</xdr:row>
      <xdr:rowOff>105363</xdr:rowOff>
    </xdr:from>
    <xdr:to>
      <xdr:col>1</xdr:col>
      <xdr:colOff>3924859</xdr:colOff>
      <xdr:row>119</xdr:row>
      <xdr:rowOff>47462</xdr:rowOff>
    </xdr:to>
    <xdr:sp macro="" textlink="">
      <xdr:nvSpPr>
        <xdr:cNvPr id="70" name="Suorakulmio 69">
          <a:extLst>
            <a:ext uri="{FF2B5EF4-FFF2-40B4-BE49-F238E27FC236}">
              <a16:creationId xmlns:a16="http://schemas.microsoft.com/office/drawing/2014/main" id="{E8310330-9E16-439B-B1CE-579EEB55EEE7}"/>
            </a:ext>
          </a:extLst>
        </xdr:cNvPr>
        <xdr:cNvSpPr/>
      </xdr:nvSpPr>
      <xdr:spPr>
        <a:xfrm>
          <a:off x="1868000" y="21650913"/>
          <a:ext cx="2161634" cy="304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184149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1E0F0907-1F37-485D-BBF4-379F48612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45163"/>
        <a:stretch/>
      </xdr:blipFill>
      <xdr:spPr>
        <a:xfrm>
          <a:off x="253189" y="35827417"/>
          <a:ext cx="4663001" cy="3707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3</xdr:col>
      <xdr:colOff>381000</xdr:colOff>
      <xdr:row>154</xdr:row>
      <xdr:rowOff>141065</xdr:rowOff>
    </xdr:to>
    <xdr:pic>
      <xdr:nvPicPr>
        <xdr:cNvPr id="78" name="Kuva 77">
          <a:extLst>
            <a:ext uri="{FF2B5EF4-FFF2-40B4-BE49-F238E27FC236}">
              <a16:creationId xmlns:a16="http://schemas.microsoft.com/office/drawing/2014/main" id="{822FCB19-891D-56D6-66DE-6A15BA26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775" y="26069925"/>
          <a:ext cx="7305675" cy="26778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86326</xdr:colOff>
      <xdr:row>2</xdr:row>
      <xdr:rowOff>85618</xdr:rowOff>
    </xdr:from>
    <xdr:to>
      <xdr:col>17</xdr:col>
      <xdr:colOff>2181558</xdr:colOff>
      <xdr:row>3</xdr:row>
      <xdr:rowOff>150208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251" y="266593"/>
          <a:ext cx="2095232" cy="350340"/>
        </a:xfrm>
        <a:prstGeom prst="rect">
          <a:avLst/>
        </a:prstGeom>
      </xdr:spPr>
    </xdr:pic>
    <xdr:clientData/>
  </xdr:twoCellAnchor>
  <xdr:twoCellAnchor editAs="oneCell">
    <xdr:from>
      <xdr:col>14</xdr:col>
      <xdr:colOff>314353</xdr:colOff>
      <xdr:row>1</xdr:row>
      <xdr:rowOff>58321</xdr:rowOff>
    </xdr:from>
    <xdr:to>
      <xdr:col>16</xdr:col>
      <xdr:colOff>265718</xdr:colOff>
      <xdr:row>3</xdr:row>
      <xdr:rowOff>217631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78" y="134521"/>
          <a:ext cx="1418215" cy="54983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2</xdr:row>
      <xdr:rowOff>247649</xdr:rowOff>
    </xdr:from>
    <xdr:to>
      <xdr:col>3</xdr:col>
      <xdr:colOff>6949</xdr:colOff>
      <xdr:row>4</xdr:row>
      <xdr:rowOff>302234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5E67F48-207A-44E8-8C50-E90E7089B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6"/>
        <a:stretch/>
      </xdr:blipFill>
      <xdr:spPr>
        <a:xfrm>
          <a:off x="111126" y="428624"/>
          <a:ext cx="3324823" cy="6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12990</xdr:rowOff>
    </xdr:from>
    <xdr:to>
      <xdr:col>2</xdr:col>
      <xdr:colOff>2019</xdr:colOff>
      <xdr:row>4</xdr:row>
      <xdr:rowOff>292421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741F905-4885-41A8-9191-CCE5EA42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2990"/>
          <a:ext cx="3450069" cy="1073758"/>
        </a:xfrm>
        <a:prstGeom prst="rect">
          <a:avLst/>
        </a:prstGeom>
      </xdr:spPr>
    </xdr:pic>
    <xdr:clientData/>
  </xdr:twoCellAnchor>
  <xdr:twoCellAnchor editAs="oneCell">
    <xdr:from>
      <xdr:col>12</xdr:col>
      <xdr:colOff>187325</xdr:colOff>
      <xdr:row>7</xdr:row>
      <xdr:rowOff>92075</xdr:rowOff>
    </xdr:from>
    <xdr:to>
      <xdr:col>17</xdr:col>
      <xdr:colOff>437373</xdr:colOff>
      <xdr:row>39</xdr:row>
      <xdr:rowOff>115834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1DA5790-5F95-4539-B6A3-422D388D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3050" y="2035175"/>
          <a:ext cx="3374248" cy="581495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396875</xdr:colOff>
      <xdr:row>5</xdr:row>
      <xdr:rowOff>368300</xdr:rowOff>
    </xdr:from>
    <xdr:to>
      <xdr:col>6</xdr:col>
      <xdr:colOff>4457700</xdr:colOff>
      <xdr:row>5</xdr:row>
      <xdr:rowOff>600075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92875" y="1444625"/>
          <a:ext cx="4060825" cy="231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rgbClr val="FF0000"/>
              </a:solidFill>
            </a:rPr>
            <a:t>Jos teksti menee rajojen yli, niin valitse ylävalikosta Aloitus -&gt; Rivitä teksti</a:t>
          </a:r>
        </a:p>
      </xdr:txBody>
    </xdr:sp>
    <xdr:clientData/>
  </xdr:twoCellAnchor>
  <xdr:twoCellAnchor editAs="oneCell">
    <xdr:from>
      <xdr:col>7</xdr:col>
      <xdr:colOff>190500</xdr:colOff>
      <xdr:row>4</xdr:row>
      <xdr:rowOff>28575</xdr:rowOff>
    </xdr:from>
    <xdr:to>
      <xdr:col>12</xdr:col>
      <xdr:colOff>516748</xdr:colOff>
      <xdr:row>32</xdr:row>
      <xdr:rowOff>172984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C756FD4-D79A-4403-A542-86B95927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752475"/>
          <a:ext cx="3374248" cy="5811784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1428642</xdr:colOff>
      <xdr:row>13</xdr:row>
      <xdr:rowOff>44950</xdr:rowOff>
    </xdr:from>
    <xdr:to>
      <xdr:col>2</xdr:col>
      <xdr:colOff>61</xdr:colOff>
      <xdr:row>13</xdr:row>
      <xdr:rowOff>361762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892" y="2264275"/>
          <a:ext cx="1943269" cy="316812"/>
        </a:xfrm>
        <a:prstGeom prst="rect">
          <a:avLst/>
        </a:prstGeom>
      </xdr:spPr>
    </xdr:pic>
    <xdr:clientData/>
  </xdr:twoCellAnchor>
  <xdr:twoCellAnchor editAs="oneCell">
    <xdr:from>
      <xdr:col>1</xdr:col>
      <xdr:colOff>97013</xdr:colOff>
      <xdr:row>12</xdr:row>
      <xdr:rowOff>40096</xdr:rowOff>
    </xdr:from>
    <xdr:to>
      <xdr:col>1</xdr:col>
      <xdr:colOff>1304926</xdr:colOff>
      <xdr:row>14</xdr:row>
      <xdr:rowOff>6910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63" y="2183221"/>
          <a:ext cx="1204738" cy="436714"/>
        </a:xfrm>
        <a:prstGeom prst="rect">
          <a:avLst/>
        </a:prstGeom>
      </xdr:spPr>
    </xdr:pic>
    <xdr:clientData/>
  </xdr:twoCellAnchor>
  <xdr:twoCellAnchor>
    <xdr:from>
      <xdr:col>3</xdr:col>
      <xdr:colOff>3876675</xdr:colOff>
      <xdr:row>13</xdr:row>
      <xdr:rowOff>57150</xdr:rowOff>
    </xdr:from>
    <xdr:to>
      <xdr:col>4</xdr:col>
      <xdr:colOff>66676</xdr:colOff>
      <xdr:row>13</xdr:row>
      <xdr:rowOff>334097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BF38524-4491-463A-91CB-9D3A71733493}"/>
            </a:ext>
          </a:extLst>
        </xdr:cNvPr>
        <xdr:cNvSpPr txBox="1"/>
      </xdr:nvSpPr>
      <xdr:spPr>
        <a:xfrm>
          <a:off x="8172450" y="1314450"/>
          <a:ext cx="4467226" cy="276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1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5</xdr:col>
      <xdr:colOff>180975</xdr:colOff>
      <xdr:row>13</xdr:row>
      <xdr:rowOff>19050</xdr:rowOff>
    </xdr:from>
    <xdr:to>
      <xdr:col>10</xdr:col>
      <xdr:colOff>570723</xdr:colOff>
      <xdr:row>44</xdr:row>
      <xdr:rowOff>7884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F1F9D88-ABE4-4562-A14C-2AC9C9FC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2238375"/>
          <a:ext cx="3371073" cy="5808609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6048-321D-4E24-AB7C-89A6945DAF56}">
  <sheetPr>
    <tabColor rgb="FFFF0000"/>
  </sheetPr>
  <dimension ref="A1:O276"/>
  <sheetViews>
    <sheetView showGridLines="0" tabSelected="1" zoomScaleNormal="100" workbookViewId="0">
      <selection activeCell="F11" sqref="F11"/>
    </sheetView>
  </sheetViews>
  <sheetFormatPr defaultRowHeight="14.4"/>
  <cols>
    <col min="1" max="1" width="1.5546875" customWidth="1"/>
    <col min="2" max="2" width="69.44140625" customWidth="1"/>
    <col min="3" max="3" width="29.77734375" customWidth="1"/>
    <col min="4" max="4" width="34.5546875" customWidth="1"/>
    <col min="5" max="5" width="17.77734375" customWidth="1"/>
    <col min="6" max="6" width="43.21875" customWidth="1"/>
    <col min="7" max="7" width="1.5546875" customWidth="1"/>
  </cols>
  <sheetData>
    <row r="1" spans="2:8" ht="26.4" thickBot="1">
      <c r="B1" s="226" t="s">
        <v>183</v>
      </c>
      <c r="C1" t="s">
        <v>187</v>
      </c>
      <c r="H1" s="37"/>
    </row>
    <row r="2" spans="2:8">
      <c r="H2" s="37"/>
    </row>
    <row r="3" spans="2:8">
      <c r="H3" s="37"/>
    </row>
    <row r="4" spans="2:8">
      <c r="H4" s="37"/>
    </row>
    <row r="5" spans="2:8" ht="15.6">
      <c r="B5" s="62" t="s">
        <v>184</v>
      </c>
      <c r="H5" s="37"/>
    </row>
    <row r="6" spans="2:8">
      <c r="H6" s="37"/>
    </row>
    <row r="7" spans="2:8" ht="15.6">
      <c r="B7" s="63"/>
      <c r="H7" s="37"/>
    </row>
    <row r="8" spans="2:8">
      <c r="H8" s="37"/>
    </row>
    <row r="9" spans="2:8">
      <c r="H9" s="37"/>
    </row>
    <row r="10" spans="2:8">
      <c r="H10" s="37"/>
    </row>
    <row r="11" spans="2:8">
      <c r="H11" s="37"/>
    </row>
    <row r="12" spans="2:8">
      <c r="H12" s="37"/>
    </row>
    <row r="13" spans="2:8">
      <c r="H13" s="37"/>
    </row>
    <row r="14" spans="2:8">
      <c r="H14" s="37"/>
    </row>
    <row r="15" spans="2:8">
      <c r="H15" s="37"/>
    </row>
    <row r="16" spans="2:8">
      <c r="H16" s="37"/>
    </row>
    <row r="17" spans="2:8">
      <c r="H17" s="37"/>
    </row>
    <row r="18" spans="2:8">
      <c r="H18" s="37"/>
    </row>
    <row r="19" spans="2:8">
      <c r="H19" s="37"/>
    </row>
    <row r="20" spans="2:8">
      <c r="H20" s="37"/>
    </row>
    <row r="21" spans="2:8">
      <c r="H21" s="37"/>
    </row>
    <row r="22" spans="2:8">
      <c r="H22" s="37"/>
    </row>
    <row r="23" spans="2:8">
      <c r="H23" s="37"/>
    </row>
    <row r="24" spans="2:8" ht="15" thickBot="1">
      <c r="H24" s="37"/>
    </row>
    <row r="25" spans="2:8" ht="26.4" thickBot="1">
      <c r="B25" s="226" t="s">
        <v>185</v>
      </c>
      <c r="C25" s="60"/>
      <c r="D25" s="60"/>
      <c r="E25" s="60"/>
      <c r="F25" s="60"/>
      <c r="G25" s="60"/>
      <c r="H25" s="61"/>
    </row>
    <row r="26" spans="2:8">
      <c r="H26" s="37"/>
    </row>
    <row r="27" spans="2:8">
      <c r="H27" s="37"/>
    </row>
    <row r="28" spans="2:8">
      <c r="H28" s="37"/>
    </row>
    <row r="29" spans="2:8">
      <c r="H29" s="37"/>
    </row>
    <row r="30" spans="2:8">
      <c r="H30" s="37"/>
    </row>
    <row r="31" spans="2:8">
      <c r="H31" s="37"/>
    </row>
    <row r="32" spans="2:8">
      <c r="H32" s="37"/>
    </row>
    <row r="33" spans="8:8">
      <c r="H33" s="37"/>
    </row>
    <row r="34" spans="8:8">
      <c r="H34" s="37"/>
    </row>
    <row r="35" spans="8:8">
      <c r="H35" s="37"/>
    </row>
    <row r="36" spans="8:8">
      <c r="H36" s="37"/>
    </row>
    <row r="37" spans="8:8">
      <c r="H37" s="37"/>
    </row>
    <row r="38" spans="8:8">
      <c r="H38" s="37"/>
    </row>
    <row r="39" spans="8:8">
      <c r="H39" s="37"/>
    </row>
    <row r="40" spans="8:8">
      <c r="H40" s="37"/>
    </row>
    <row r="41" spans="8:8">
      <c r="H41" s="37"/>
    </row>
    <row r="42" spans="8:8">
      <c r="H42" s="37"/>
    </row>
    <row r="43" spans="8:8">
      <c r="H43" s="37"/>
    </row>
    <row r="44" spans="8:8">
      <c r="H44" s="37"/>
    </row>
    <row r="45" spans="8:8">
      <c r="H45" s="37"/>
    </row>
    <row r="46" spans="8:8">
      <c r="H46" s="37"/>
    </row>
    <row r="47" spans="8:8">
      <c r="H47" s="37"/>
    </row>
    <row r="48" spans="8:8">
      <c r="H48" s="37"/>
    </row>
    <row r="49" spans="2:8">
      <c r="H49" s="37"/>
    </row>
    <row r="50" spans="2:8">
      <c r="H50" s="37"/>
    </row>
    <row r="51" spans="2:8">
      <c r="H51" s="37"/>
    </row>
    <row r="52" spans="2:8">
      <c r="B52" s="65" t="s">
        <v>175</v>
      </c>
      <c r="H52" s="37"/>
    </row>
    <row r="53" spans="2:8">
      <c r="H53" s="37"/>
    </row>
    <row r="54" spans="2:8">
      <c r="H54" s="37"/>
    </row>
    <row r="55" spans="2:8">
      <c r="H55" s="37"/>
    </row>
    <row r="56" spans="2:8">
      <c r="H56" s="37"/>
    </row>
    <row r="57" spans="2:8">
      <c r="H57" s="37"/>
    </row>
    <row r="58" spans="2:8">
      <c r="H58" s="37"/>
    </row>
    <row r="59" spans="2:8">
      <c r="H59" s="37"/>
    </row>
    <row r="60" spans="2:8">
      <c r="H60" s="37"/>
    </row>
    <row r="61" spans="2:8">
      <c r="H61" s="37"/>
    </row>
    <row r="62" spans="2:8">
      <c r="H62" s="37"/>
    </row>
    <row r="63" spans="2:8">
      <c r="H63" s="37"/>
    </row>
    <row r="64" spans="2:8">
      <c r="H64" s="37"/>
    </row>
    <row r="65" spans="2:8" ht="15.6">
      <c r="B65" s="64"/>
      <c r="H65" s="37"/>
    </row>
    <row r="66" spans="2:8">
      <c r="H66" s="37"/>
    </row>
    <row r="67" spans="2:8">
      <c r="H67" s="37"/>
    </row>
    <row r="68" spans="2:8">
      <c r="H68" s="37"/>
    </row>
    <row r="69" spans="2:8">
      <c r="H69" s="37"/>
    </row>
    <row r="70" spans="2:8">
      <c r="H70" s="37"/>
    </row>
    <row r="71" spans="2:8">
      <c r="H71" s="37"/>
    </row>
    <row r="72" spans="2:8">
      <c r="H72" s="37"/>
    </row>
    <row r="73" spans="2:8">
      <c r="H73" s="37"/>
    </row>
    <row r="74" spans="2:8">
      <c r="H74" s="37"/>
    </row>
    <row r="75" spans="2:8">
      <c r="H75" s="37"/>
    </row>
    <row r="76" spans="2:8">
      <c r="H76" s="37"/>
    </row>
    <row r="77" spans="2:8">
      <c r="H77" s="37"/>
    </row>
    <row r="78" spans="2:8">
      <c r="H78" s="37"/>
    </row>
    <row r="79" spans="2:8">
      <c r="H79" s="37"/>
    </row>
    <row r="80" spans="2:8">
      <c r="H80" s="37"/>
    </row>
    <row r="81" spans="8:8">
      <c r="H81" s="37"/>
    </row>
    <row r="82" spans="8:8">
      <c r="H82" s="37"/>
    </row>
    <row r="83" spans="8:8">
      <c r="H83" s="37"/>
    </row>
    <row r="84" spans="8:8">
      <c r="H84" s="37"/>
    </row>
    <row r="85" spans="8:8">
      <c r="H85" s="37"/>
    </row>
    <row r="86" spans="8:8">
      <c r="H86" s="37"/>
    </row>
    <row r="87" spans="8:8">
      <c r="H87" s="37"/>
    </row>
    <row r="88" spans="8:8">
      <c r="H88" s="37"/>
    </row>
    <row r="89" spans="8:8">
      <c r="H89" s="37"/>
    </row>
    <row r="90" spans="8:8">
      <c r="H90" s="37"/>
    </row>
    <row r="91" spans="8:8">
      <c r="H91" s="37"/>
    </row>
    <row r="92" spans="8:8">
      <c r="H92" s="37"/>
    </row>
    <row r="93" spans="8:8">
      <c r="H93" s="37"/>
    </row>
    <row r="94" spans="8:8">
      <c r="H94" s="37"/>
    </row>
    <row r="95" spans="8:8">
      <c r="H95" s="37"/>
    </row>
    <row r="96" spans="8:8">
      <c r="H96" s="37"/>
    </row>
    <row r="97" spans="8:8">
      <c r="H97" s="37"/>
    </row>
    <row r="98" spans="8:8">
      <c r="H98" s="37"/>
    </row>
    <row r="99" spans="8:8">
      <c r="H99" s="37"/>
    </row>
    <row r="100" spans="8:8">
      <c r="H100" s="37"/>
    </row>
    <row r="101" spans="8:8">
      <c r="H101" s="37"/>
    </row>
    <row r="102" spans="8:8">
      <c r="H102" s="37"/>
    </row>
    <row r="103" spans="8:8">
      <c r="H103" s="37"/>
    </row>
    <row r="104" spans="8:8">
      <c r="H104" s="37"/>
    </row>
    <row r="105" spans="8:8">
      <c r="H105" s="37"/>
    </row>
    <row r="106" spans="8:8">
      <c r="H106" s="37"/>
    </row>
    <row r="107" spans="8:8">
      <c r="H107" s="37"/>
    </row>
    <row r="108" spans="8:8">
      <c r="H108" s="37"/>
    </row>
    <row r="109" spans="8:8">
      <c r="H109" s="37"/>
    </row>
    <row r="110" spans="8:8">
      <c r="H110" s="37"/>
    </row>
    <row r="111" spans="8:8">
      <c r="H111" s="37"/>
    </row>
    <row r="112" spans="8:8">
      <c r="H112" s="37"/>
    </row>
    <row r="113" spans="1:8">
      <c r="H113" s="37"/>
    </row>
    <row r="114" spans="1:8">
      <c r="H114" s="37"/>
    </row>
    <row r="115" spans="1:8">
      <c r="H115" s="37"/>
    </row>
    <row r="116" spans="1:8">
      <c r="H116" s="37"/>
    </row>
    <row r="117" spans="1:8">
      <c r="H117" s="37"/>
    </row>
    <row r="118" spans="1:8">
      <c r="H118" s="37"/>
    </row>
    <row r="119" spans="1:8">
      <c r="H119" s="37"/>
    </row>
    <row r="120" spans="1:8">
      <c r="H120" s="37"/>
    </row>
    <row r="121" spans="1:8">
      <c r="H121" s="37"/>
    </row>
    <row r="122" spans="1:8">
      <c r="A122" s="41"/>
      <c r="B122" s="41"/>
      <c r="C122" s="41"/>
      <c r="D122" s="41"/>
      <c r="E122" s="41"/>
      <c r="F122" s="41"/>
      <c r="G122" s="41"/>
      <c r="H122" s="40"/>
    </row>
    <row r="123" spans="1:8" ht="31.05" customHeight="1" thickBot="1">
      <c r="B123" s="227" t="s">
        <v>186</v>
      </c>
      <c r="H123" s="37"/>
    </row>
    <row r="124" spans="1:8">
      <c r="H124" s="37"/>
    </row>
    <row r="125" spans="1:8">
      <c r="H125" s="37"/>
    </row>
    <row r="126" spans="1:8">
      <c r="H126" s="37"/>
    </row>
    <row r="127" spans="1:8">
      <c r="H127" s="37"/>
    </row>
    <row r="128" spans="1:8">
      <c r="H128" s="37"/>
    </row>
    <row r="129" spans="8:8">
      <c r="H129" s="37"/>
    </row>
    <row r="130" spans="8:8" ht="21.6" customHeight="1">
      <c r="H130" s="37"/>
    </row>
    <row r="131" spans="8:8">
      <c r="H131" s="37"/>
    </row>
    <row r="132" spans="8:8">
      <c r="H132" s="37"/>
    </row>
    <row r="133" spans="8:8">
      <c r="H133" s="37"/>
    </row>
    <row r="134" spans="8:8">
      <c r="H134" s="37"/>
    </row>
    <row r="135" spans="8:8">
      <c r="H135" s="37"/>
    </row>
    <row r="136" spans="8:8">
      <c r="H136" s="37"/>
    </row>
    <row r="137" spans="8:8">
      <c r="H137" s="37"/>
    </row>
    <row r="138" spans="8:8">
      <c r="H138" s="37"/>
    </row>
    <row r="139" spans="8:8">
      <c r="H139" s="37"/>
    </row>
    <row r="140" spans="8:8" ht="19.05" customHeight="1">
      <c r="H140" s="37"/>
    </row>
    <row r="141" spans="8:8">
      <c r="H141" s="37"/>
    </row>
    <row r="142" spans="8:8">
      <c r="H142" s="37"/>
    </row>
    <row r="143" spans="8:8">
      <c r="H143" s="37"/>
    </row>
    <row r="144" spans="8:8">
      <c r="H144" s="37"/>
    </row>
    <row r="145" spans="8:8">
      <c r="H145" s="37"/>
    </row>
    <row r="146" spans="8:8">
      <c r="H146" s="37"/>
    </row>
    <row r="147" spans="8:8">
      <c r="H147" s="37"/>
    </row>
    <row r="148" spans="8:8">
      <c r="H148" s="37"/>
    </row>
    <row r="149" spans="8:8">
      <c r="H149" s="37"/>
    </row>
    <row r="150" spans="8:8">
      <c r="H150" s="37"/>
    </row>
    <row r="151" spans="8:8">
      <c r="H151" s="37"/>
    </row>
    <row r="152" spans="8:8">
      <c r="H152" s="37"/>
    </row>
    <row r="153" spans="8:8">
      <c r="H153" s="37"/>
    </row>
    <row r="154" spans="8:8">
      <c r="H154" s="37"/>
    </row>
    <row r="155" spans="8:8">
      <c r="H155" s="37"/>
    </row>
    <row r="156" spans="8:8">
      <c r="H156" s="37"/>
    </row>
    <row r="157" spans="8:8">
      <c r="H157" s="37"/>
    </row>
    <row r="158" spans="8:8">
      <c r="H158" s="37"/>
    </row>
    <row r="159" spans="8:8">
      <c r="H159" s="37"/>
    </row>
    <row r="160" spans="8:8">
      <c r="H160" s="37"/>
    </row>
    <row r="161" spans="1:15">
      <c r="H161" s="37"/>
    </row>
    <row r="162" spans="1:15">
      <c r="H162" s="37"/>
    </row>
    <row r="163" spans="1:15">
      <c r="H163" s="37"/>
    </row>
    <row r="164" spans="1:15">
      <c r="H164" s="37"/>
    </row>
    <row r="165" spans="1:15">
      <c r="H165" s="37"/>
    </row>
    <row r="166" spans="1:15">
      <c r="H166" s="37"/>
    </row>
    <row r="167" spans="1:15">
      <c r="H167" s="37"/>
    </row>
    <row r="168" spans="1:15">
      <c r="H168" s="37"/>
    </row>
    <row r="169" spans="1:15">
      <c r="H169" s="37"/>
    </row>
    <row r="170" spans="1:15" ht="41.55" customHeight="1">
      <c r="A170" s="21"/>
      <c r="B170" s="66"/>
      <c r="C170" s="66"/>
      <c r="H170" s="37"/>
      <c r="I170" s="1"/>
      <c r="J170" s="1"/>
      <c r="K170" s="1"/>
      <c r="L170" s="1"/>
      <c r="M170" s="1"/>
      <c r="N170" s="1"/>
      <c r="O170" s="1"/>
    </row>
    <row r="171" spans="1:15" ht="13.5" customHeight="1">
      <c r="A171" s="21"/>
      <c r="B171" s="67"/>
      <c r="C171" s="68"/>
      <c r="H171" s="37"/>
      <c r="I171" s="1"/>
      <c r="J171" s="1"/>
      <c r="K171" s="1"/>
      <c r="L171" s="1"/>
      <c r="M171" s="1"/>
      <c r="N171" s="1"/>
      <c r="O171" s="1"/>
    </row>
    <row r="172" spans="1:15" ht="31.2">
      <c r="A172" s="21"/>
      <c r="B172" s="69"/>
      <c r="C172" s="69"/>
      <c r="H172" s="37"/>
      <c r="I172" s="1"/>
      <c r="J172" s="1"/>
      <c r="K172" s="1"/>
      <c r="L172" s="1"/>
      <c r="M172" s="1"/>
      <c r="N172" s="1"/>
      <c r="O172" s="1"/>
    </row>
    <row r="173" spans="1:15" ht="98.1" customHeight="1">
      <c r="A173" s="21"/>
      <c r="H173" s="37"/>
      <c r="I173" s="1"/>
      <c r="J173" s="1"/>
      <c r="K173" s="1"/>
      <c r="L173" s="1"/>
      <c r="M173" s="1"/>
      <c r="N173" s="1"/>
      <c r="O173" s="1"/>
    </row>
    <row r="174" spans="1:15">
      <c r="A174" s="21"/>
      <c r="H174" s="37"/>
      <c r="I174" s="1"/>
      <c r="J174" s="1"/>
      <c r="K174" s="1"/>
      <c r="L174" s="1"/>
      <c r="M174" s="1"/>
      <c r="N174" s="1"/>
      <c r="O174" s="1"/>
    </row>
    <row r="175" spans="1:15" s="70" customFormat="1" ht="25.8">
      <c r="A175" s="21"/>
      <c r="D175"/>
      <c r="E175"/>
      <c r="G175"/>
      <c r="H175" s="37"/>
      <c r="I175" s="185"/>
      <c r="J175" s="185"/>
      <c r="K175" s="185"/>
      <c r="L175" s="185"/>
      <c r="M175" s="185"/>
      <c r="N175" s="185"/>
      <c r="O175" s="185"/>
    </row>
    <row r="176" spans="1:15">
      <c r="A176" s="21"/>
      <c r="H176" s="37"/>
      <c r="I176" s="1"/>
      <c r="J176" s="1"/>
      <c r="K176" s="1"/>
      <c r="L176" s="1"/>
      <c r="M176" s="1"/>
      <c r="N176" s="1"/>
      <c r="O176" s="1"/>
    </row>
    <row r="177" spans="1:15">
      <c r="A177" s="21"/>
      <c r="H177" s="37"/>
      <c r="I177" s="1"/>
      <c r="J177" s="1"/>
      <c r="K177" s="1"/>
      <c r="L177" s="1"/>
      <c r="M177" s="1"/>
      <c r="N177" s="1"/>
      <c r="O177" s="1"/>
    </row>
    <row r="178" spans="1:15">
      <c r="A178" s="21"/>
      <c r="H178" s="37"/>
      <c r="I178" s="1"/>
      <c r="J178" s="1"/>
      <c r="K178" s="1"/>
      <c r="L178" s="1"/>
      <c r="M178" s="1"/>
      <c r="N178" s="1"/>
      <c r="O178" s="1"/>
    </row>
    <row r="179" spans="1:15">
      <c r="A179" s="21"/>
      <c r="H179" s="37"/>
      <c r="I179" s="1"/>
      <c r="J179" s="1"/>
      <c r="K179" s="1"/>
      <c r="L179" s="1"/>
      <c r="M179" s="1"/>
      <c r="N179" s="1"/>
      <c r="O179" s="1"/>
    </row>
    <row r="180" spans="1:15" ht="19.05" customHeight="1">
      <c r="B180" s="71"/>
      <c r="H180" s="37"/>
    </row>
    <row r="181" spans="1:15">
      <c r="B181" s="1"/>
      <c r="H181" s="37"/>
    </row>
    <row r="182" spans="1:15">
      <c r="H182" s="37"/>
    </row>
    <row r="183" spans="1:15" ht="25.8">
      <c r="F183" s="72"/>
      <c r="H183" s="37"/>
    </row>
    <row r="184" spans="1:15" ht="25.8">
      <c r="B184" s="1"/>
      <c r="C184" s="70"/>
      <c r="F184" s="72"/>
      <c r="H184" s="37"/>
    </row>
    <row r="185" spans="1:15">
      <c r="H185" s="37"/>
    </row>
    <row r="186" spans="1:15" ht="25.8">
      <c r="A186" s="21"/>
      <c r="B186" s="1"/>
      <c r="C186" s="70"/>
      <c r="F186" s="72"/>
      <c r="H186" s="37"/>
    </row>
    <row r="187" spans="1:15" ht="25.8">
      <c r="A187" s="21"/>
      <c r="B187" s="1"/>
      <c r="C187" s="70"/>
      <c r="F187" s="72"/>
      <c r="H187" s="37"/>
    </row>
    <row r="188" spans="1:15" ht="25.8">
      <c r="A188" s="21"/>
      <c r="B188" s="1"/>
      <c r="C188" s="70"/>
      <c r="F188" s="72"/>
      <c r="H188" s="37"/>
    </row>
    <row r="189" spans="1:15" ht="25.8">
      <c r="A189" s="21"/>
      <c r="B189" s="1"/>
      <c r="C189" s="72"/>
      <c r="F189" s="72"/>
      <c r="H189" s="37"/>
    </row>
    <row r="190" spans="1:15">
      <c r="H190" s="37"/>
    </row>
    <row r="191" spans="1:15" ht="25.8">
      <c r="A191" s="21"/>
      <c r="B191" s="1"/>
      <c r="C191" s="70"/>
      <c r="F191" s="72"/>
      <c r="H191" s="37"/>
    </row>
    <row r="192" spans="1:15" ht="25.8">
      <c r="A192" s="21"/>
      <c r="B192" s="1"/>
      <c r="C192" s="70"/>
      <c r="F192" s="72"/>
      <c r="H192" s="37"/>
    </row>
    <row r="193" spans="1:15" ht="25.8">
      <c r="A193" s="21"/>
      <c r="B193" s="1"/>
      <c r="C193" s="70"/>
      <c r="F193" s="72"/>
      <c r="H193" s="37"/>
    </row>
    <row r="194" spans="1:15" ht="25.8">
      <c r="A194" s="21"/>
      <c r="B194" s="1"/>
      <c r="C194" s="70"/>
      <c r="F194" s="72"/>
      <c r="H194" s="37"/>
    </row>
    <row r="195" spans="1:15" ht="25.8">
      <c r="A195" s="21"/>
      <c r="B195" s="1"/>
      <c r="C195" s="70"/>
      <c r="F195" s="72"/>
      <c r="H195" s="37"/>
    </row>
    <row r="196" spans="1:15" ht="25.8">
      <c r="A196" s="21"/>
      <c r="B196" s="1"/>
      <c r="C196" s="70"/>
      <c r="F196" s="72"/>
      <c r="H196" s="37"/>
    </row>
    <row r="197" spans="1:15" ht="25.8">
      <c r="A197" s="21"/>
      <c r="B197" s="1"/>
      <c r="C197" s="70"/>
      <c r="F197" s="72"/>
      <c r="H197" s="37"/>
    </row>
    <row r="198" spans="1:15" ht="25.8">
      <c r="A198" s="21"/>
      <c r="B198" s="1"/>
      <c r="C198" s="70"/>
      <c r="F198" s="72"/>
      <c r="H198" s="37"/>
    </row>
    <row r="199" spans="1:15">
      <c r="B199" s="1"/>
      <c r="H199" s="37"/>
    </row>
    <row r="200" spans="1:15">
      <c r="H200" s="37"/>
    </row>
    <row r="201" spans="1:15">
      <c r="A201" s="21"/>
      <c r="B201" s="1"/>
      <c r="H201" s="37"/>
    </row>
    <row r="202" spans="1:15">
      <c r="A202" s="21"/>
      <c r="B202" s="1"/>
      <c r="H202" s="37"/>
    </row>
    <row r="203" spans="1:15" ht="25.8">
      <c r="A203" s="38"/>
      <c r="B203" s="39"/>
      <c r="C203" s="73"/>
      <c r="D203" s="41"/>
      <c r="E203" s="41"/>
      <c r="F203" s="74"/>
      <c r="G203" s="74"/>
      <c r="H203" s="37"/>
    </row>
    <row r="204" spans="1:15" ht="42.6" customHeight="1">
      <c r="A204" s="21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21"/>
      <c r="B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21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21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21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21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21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21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21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21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21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21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21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21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21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21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38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21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21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21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21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21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21"/>
      <c r="B230" s="1"/>
      <c r="C230" s="1"/>
      <c r="D230" s="1"/>
      <c r="F230" s="75"/>
      <c r="H230" s="1"/>
      <c r="I230" s="1"/>
      <c r="J230" s="1"/>
      <c r="K230" s="1"/>
      <c r="L230" s="1"/>
      <c r="M230" s="1"/>
      <c r="N230" s="1"/>
      <c r="O230" s="1"/>
    </row>
    <row r="231" spans="1:15">
      <c r="A231" s="21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21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21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21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21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21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21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21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21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21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21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21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21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21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21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21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21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21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21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21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21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21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21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21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21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21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21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21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21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21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21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21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21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21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21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21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21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21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21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21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21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21"/>
      <c r="B274" s="1"/>
      <c r="F274" s="1"/>
    </row>
    <row r="275" spans="1:15">
      <c r="A275" s="21"/>
      <c r="B275" s="1"/>
      <c r="F275" s="1"/>
    </row>
    <row r="276" spans="1:15">
      <c r="A276" s="21"/>
    </row>
  </sheetData>
  <sheetProtection algorithmName="SHA-512" hashValue="noEFJ2EHmt0O15netQTPOv0n63OtJKLWUYuYog8KK5jBcupNvlfG+M29pc9W/vSdxjpMIkjrkmQDBw80eLk6aQ==" saltValue="qtxBQyLEWW2ToS86mZbZLw==" spinCount="100000" sheet="1" objects="1" scenarios="1"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1AC2-E65E-414C-A580-180C0F63BFBF}">
  <sheetPr>
    <tabColor theme="1"/>
  </sheetPr>
  <dimension ref="A1:G24"/>
  <sheetViews>
    <sheetView showGridLines="0" zoomScaleNormal="100" workbookViewId="0">
      <selection activeCell="D5" sqref="D5"/>
    </sheetView>
  </sheetViews>
  <sheetFormatPr defaultRowHeight="14.4"/>
  <cols>
    <col min="1" max="1" width="2.77734375" customWidth="1"/>
    <col min="2" max="2" width="1.44140625" customWidth="1"/>
    <col min="3" max="3" width="38.21875" customWidth="1"/>
    <col min="4" max="4" width="78.77734375" customWidth="1"/>
    <col min="5" max="5" width="1.55468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">
      <c r="A2" s="1"/>
      <c r="C2" s="194" t="s">
        <v>176</v>
      </c>
      <c r="D2" s="193"/>
    </row>
    <row r="4" spans="1:7">
      <c r="A4" s="1"/>
      <c r="C4" s="76" t="s">
        <v>127</v>
      </c>
      <c r="D4" s="14"/>
    </row>
    <row r="5" spans="1:7">
      <c r="A5" s="1"/>
      <c r="C5" s="190" t="s">
        <v>128</v>
      </c>
      <c r="D5" s="186"/>
    </row>
    <row r="6" spans="1:7">
      <c r="A6" s="1"/>
      <c r="C6" s="191" t="s">
        <v>129</v>
      </c>
      <c r="D6" s="187"/>
    </row>
    <row r="7" spans="1:7">
      <c r="A7" s="1"/>
      <c r="C7" s="191" t="s">
        <v>130</v>
      </c>
      <c r="D7" s="187"/>
    </row>
    <row r="8" spans="1:7">
      <c r="A8" s="1"/>
      <c r="C8" s="191" t="s">
        <v>131</v>
      </c>
      <c r="D8" s="187"/>
    </row>
    <row r="9" spans="1:7">
      <c r="A9" s="1"/>
      <c r="C9" s="191" t="s">
        <v>132</v>
      </c>
      <c r="D9" s="187"/>
    </row>
    <row r="10" spans="1:7">
      <c r="A10" s="1"/>
      <c r="C10" s="192" t="s">
        <v>133</v>
      </c>
      <c r="D10" s="188"/>
    </row>
    <row r="11" spans="1:7">
      <c r="A11" s="1"/>
      <c r="B11" s="1"/>
      <c r="C11" s="1"/>
      <c r="D11" s="1"/>
      <c r="E11" s="1"/>
      <c r="F11" s="1"/>
    </row>
    <row r="12" spans="1:7">
      <c r="A12" s="1"/>
      <c r="C12" s="78" t="s">
        <v>134</v>
      </c>
      <c r="D12" s="77"/>
    </row>
    <row r="13" spans="1:7">
      <c r="A13" s="1"/>
      <c r="C13" s="190" t="s">
        <v>135</v>
      </c>
      <c r="D13" s="186"/>
    </row>
    <row r="14" spans="1:7">
      <c r="A14" s="1"/>
      <c r="C14" s="191" t="s">
        <v>136</v>
      </c>
      <c r="D14" s="187"/>
    </row>
    <row r="15" spans="1:7">
      <c r="A15" s="1"/>
      <c r="C15" s="191" t="s">
        <v>137</v>
      </c>
      <c r="D15" s="187"/>
    </row>
    <row r="16" spans="1:7">
      <c r="A16" s="1"/>
      <c r="C16" s="192" t="s">
        <v>138</v>
      </c>
      <c r="D16" s="189"/>
    </row>
    <row r="18" spans="1:6">
      <c r="A18" s="1"/>
      <c r="C18" s="78" t="s">
        <v>120</v>
      </c>
      <c r="D18" s="77"/>
    </row>
    <row r="19" spans="1:6">
      <c r="A19" s="1"/>
      <c r="C19" s="190" t="s">
        <v>139</v>
      </c>
      <c r="D19" s="186"/>
    </row>
    <row r="20" spans="1:6">
      <c r="A20" s="1"/>
      <c r="C20" s="191" t="s">
        <v>140</v>
      </c>
      <c r="D20" s="187"/>
    </row>
    <row r="21" spans="1:6">
      <c r="A21" s="1"/>
      <c r="C21" s="191" t="s">
        <v>141</v>
      </c>
      <c r="D21" s="187"/>
    </row>
    <row r="22" spans="1:6">
      <c r="A22" s="1"/>
      <c r="C22" s="192" t="s">
        <v>142</v>
      </c>
      <c r="D22" s="189"/>
    </row>
    <row r="23" spans="1:6">
      <c r="A23" s="1"/>
      <c r="B23" s="1"/>
      <c r="C23" s="1"/>
      <c r="D23" s="1"/>
      <c r="E23" s="1"/>
      <c r="F23" s="1"/>
    </row>
    <row r="24" spans="1:6">
      <c r="A24" s="1"/>
    </row>
  </sheetData>
  <sheetProtection algorithmName="SHA-512" hashValue="XymgNvQIy6Pe8m1YdNqpx7+s6V2RBnbQTztmGsi6pzW91PRT79YHE7W0XPyo8fzy51n3QG8FgxwBdJIduv2Ncw==" saltValue="lnPioGQX4CHs2AKyWlFK0Q==" spinCount="100000" sheet="1" objects="1" scenarios="1" selectLockedCells="1"/>
  <pageMargins left="0.7" right="0.7" top="0.75" bottom="0.75" header="0.3" footer="0.3"/>
  <pageSetup paperSize="9" scale="72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46FB-C28A-4D4F-AA43-97CE74F794E4}">
  <sheetPr>
    <tabColor theme="9" tint="0.39997558519241921"/>
  </sheetPr>
  <dimension ref="A1:Y168"/>
  <sheetViews>
    <sheetView showGridLines="0" zoomScaleNormal="100" workbookViewId="0">
      <pane xSplit="3" ySplit="6" topLeftCell="D79" activePane="bottomRight" state="frozen"/>
      <selection pane="topRight" activeCell="D1" sqref="D1"/>
      <selection pane="bottomLeft" activeCell="A7" sqref="A7"/>
      <selection pane="bottomRight" activeCell="D97" sqref="D97"/>
    </sheetView>
  </sheetViews>
  <sheetFormatPr defaultRowHeight="14.4"/>
  <cols>
    <col min="1" max="1" width="1.44140625" customWidth="1"/>
    <col min="2" max="2" width="21.77734375" customWidth="1"/>
    <col min="3" max="3" width="28.21875" customWidth="1"/>
    <col min="4" max="4" width="27" customWidth="1"/>
    <col min="5" max="7" width="10.21875" customWidth="1"/>
    <col min="8" max="8" width="9.77734375" customWidth="1"/>
    <col min="9" max="11" width="10.21875" customWidth="1"/>
    <col min="12" max="12" width="13.5546875" customWidth="1"/>
    <col min="13" max="13" width="1" customWidth="1"/>
    <col min="14" max="15" width="10.21875" customWidth="1"/>
    <col min="16" max="16" width="11.77734375" customWidth="1"/>
    <col min="17" max="17" width="6.5546875" customWidth="1"/>
    <col min="18" max="18" width="34.5546875" customWidth="1"/>
    <col min="19" max="19" width="1" style="1" customWidth="1"/>
    <col min="20" max="20" width="118.44140625" customWidth="1"/>
    <col min="21" max="21" width="0.77734375" customWidth="1"/>
  </cols>
  <sheetData>
    <row r="1" spans="1:25" ht="6.6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4"/>
      <c r="T1" s="14"/>
      <c r="U1" s="14"/>
      <c r="V1" s="1"/>
      <c r="W1" s="1"/>
      <c r="X1" s="1"/>
    </row>
    <row r="2" spans="1:25" ht="8.5500000000000007" customHeight="1" thickBot="1">
      <c r="A2" s="14"/>
      <c r="B2" s="42"/>
      <c r="C2" s="42"/>
      <c r="D2" s="236"/>
      <c r="E2" s="236"/>
      <c r="F2" s="236"/>
      <c r="G2" s="236"/>
      <c r="H2" s="43"/>
      <c r="I2" s="80"/>
      <c r="J2" s="80"/>
      <c r="K2" s="80"/>
      <c r="L2" s="80"/>
      <c r="M2" s="45"/>
      <c r="N2" s="80"/>
      <c r="R2" s="10"/>
      <c r="U2" s="14"/>
    </row>
    <row r="3" spans="1:25" ht="23.1" customHeight="1" thickBot="1">
      <c r="A3" s="14"/>
      <c r="C3" s="224" t="str">
        <f>IF(OR(COUNTIF(B1:B114,"*" &amp; "puuttuu" &amp; "*")&gt;0,COUNTIF(N3:N4,"*" &amp; "Valitse" &amp; "*")&gt;0),"*Tietoja puuttuu","")</f>
        <v>*Tietoja puuttuu</v>
      </c>
      <c r="D3" s="90" t="s">
        <v>94</v>
      </c>
      <c r="E3" s="46"/>
      <c r="F3" s="46"/>
      <c r="G3" s="46"/>
      <c r="H3" s="46"/>
      <c r="I3" s="46"/>
      <c r="J3" s="49" t="s">
        <v>5</v>
      </c>
      <c r="K3" s="46"/>
      <c r="L3" s="109"/>
      <c r="M3" s="46"/>
      <c r="N3" s="212" t="str">
        <f>IF(AND(L3="",L4=""),"* Valitse","")</f>
        <v>* Valitse</v>
      </c>
      <c r="O3" s="46"/>
      <c r="P3" s="46"/>
      <c r="Q3" s="46"/>
      <c r="R3" s="46"/>
      <c r="U3" s="14"/>
    </row>
    <row r="4" spans="1:25" ht="23.1" customHeight="1" thickBot="1">
      <c r="A4" s="14"/>
      <c r="B4" s="42"/>
      <c r="C4" s="42"/>
      <c r="D4" s="49" t="s">
        <v>119</v>
      </c>
      <c r="E4" s="80"/>
      <c r="F4" s="80"/>
      <c r="G4" s="80"/>
      <c r="H4" s="44"/>
      <c r="I4" s="80"/>
      <c r="J4" s="49" t="s">
        <v>6</v>
      </c>
      <c r="K4" s="80"/>
      <c r="L4" s="109"/>
      <c r="M4" s="45"/>
      <c r="N4" s="213" t="str">
        <f>IF(AND(L3="",L4=""),"* Valitse","")</f>
        <v>* Valitse</v>
      </c>
      <c r="R4" s="10"/>
      <c r="U4" s="14"/>
    </row>
    <row r="5" spans="1:25" ht="25.05" customHeight="1">
      <c r="A5" s="14"/>
      <c r="B5" s="42"/>
      <c r="C5" s="42"/>
      <c r="D5" s="234" t="s">
        <v>4</v>
      </c>
      <c r="E5" s="235"/>
      <c r="F5" s="235"/>
      <c r="G5" s="47"/>
      <c r="H5" s="47"/>
      <c r="I5" s="47"/>
      <c r="J5" s="47"/>
      <c r="K5" s="47"/>
      <c r="L5" s="24"/>
      <c r="M5" s="14"/>
      <c r="N5" s="237" t="s">
        <v>104</v>
      </c>
      <c r="O5" s="238"/>
      <c r="P5" s="238"/>
      <c r="Q5" s="238"/>
      <c r="R5" s="239"/>
      <c r="T5" s="51" t="s">
        <v>120</v>
      </c>
      <c r="U5" s="14"/>
    </row>
    <row r="6" spans="1:25" s="4" customFormat="1" ht="51.6" customHeight="1">
      <c r="A6" s="18"/>
      <c r="B6" s="232" t="s">
        <v>105</v>
      </c>
      <c r="C6" s="233"/>
      <c r="D6" s="53" t="s">
        <v>108</v>
      </c>
      <c r="E6" s="53" t="s">
        <v>7</v>
      </c>
      <c r="F6" s="53" t="s">
        <v>8</v>
      </c>
      <c r="G6" s="54" t="s">
        <v>9</v>
      </c>
      <c r="H6" s="55" t="s">
        <v>10</v>
      </c>
      <c r="I6" s="54" t="s">
        <v>11</v>
      </c>
      <c r="J6" s="54" t="s">
        <v>12</v>
      </c>
      <c r="K6" s="54" t="s">
        <v>103</v>
      </c>
      <c r="L6" s="55" t="s">
        <v>13</v>
      </c>
      <c r="M6" s="56"/>
      <c r="N6" s="57" t="s">
        <v>125</v>
      </c>
      <c r="O6" s="54" t="s">
        <v>106</v>
      </c>
      <c r="P6" s="58" t="s">
        <v>15</v>
      </c>
      <c r="Q6" s="54" t="s">
        <v>126</v>
      </c>
      <c r="R6" s="59" t="s">
        <v>107</v>
      </c>
      <c r="S6" s="1"/>
      <c r="T6" s="52" t="s">
        <v>121</v>
      </c>
      <c r="U6" s="14"/>
      <c r="V6" s="3"/>
      <c r="W6" s="3"/>
      <c r="X6" s="3"/>
      <c r="Y6" s="3"/>
    </row>
    <row r="7" spans="1:25">
      <c r="A7" s="5" t="s">
        <v>150</v>
      </c>
      <c r="B7" s="27"/>
      <c r="C7" s="5"/>
      <c r="D7" s="30"/>
      <c r="E7" s="5"/>
      <c r="F7" s="5"/>
      <c r="G7" s="5"/>
      <c r="H7" s="5"/>
      <c r="I7" s="5"/>
      <c r="J7" s="5"/>
      <c r="K7" s="5"/>
      <c r="L7" s="28"/>
      <c r="M7" s="1"/>
      <c r="N7" s="31"/>
      <c r="O7" s="5"/>
      <c r="P7" s="5"/>
      <c r="Q7" s="5"/>
      <c r="R7" s="216"/>
      <c r="T7" s="13"/>
      <c r="U7" s="14"/>
      <c r="V7" s="1"/>
      <c r="W7" s="1"/>
      <c r="X7" s="1"/>
      <c r="Y7" s="1"/>
    </row>
    <row r="8" spans="1:25">
      <c r="A8" s="14"/>
      <c r="B8" s="230" t="str">
        <f>IF(T8="Kirjoita tähän mitä tehdään","Reitistön suunnittelukustannukset *Rakennusselostus puuttuu","Reitistön suunnittelukustannukset")</f>
        <v>Reitistön suunnittelukustannukset</v>
      </c>
      <c r="C8" s="231"/>
      <c r="D8" s="117"/>
      <c r="E8" s="118"/>
      <c r="F8" s="117"/>
      <c r="G8" s="118"/>
      <c r="H8" s="160">
        <f t="shared" ref="H8:H14" si="0">E8*G8</f>
        <v>0</v>
      </c>
      <c r="I8" s="117"/>
      <c r="J8" s="117"/>
      <c r="K8" s="117"/>
      <c r="L8" s="160">
        <f t="shared" ref="L8:L14" si="1">H8+I8+(J8*K8)</f>
        <v>0</v>
      </c>
      <c r="M8" s="23"/>
      <c r="N8" s="126"/>
      <c r="O8" s="127"/>
      <c r="P8" s="119">
        <f t="shared" ref="P8:P14" si="2">N8*20+O8*60</f>
        <v>0</v>
      </c>
      <c r="Q8" s="128"/>
      <c r="R8" s="129"/>
      <c r="S8" s="50">
        <f t="shared" ref="S8:S16" si="3">L8+P8</f>
        <v>0</v>
      </c>
      <c r="T8" s="12" t="str" cm="1">
        <f t="array" ref="T8">IF(S8:S8=0,"Ei toimenpiteitä","Kirjoita tähän mitä tehdään")</f>
        <v>Ei toimenpiteitä</v>
      </c>
      <c r="U8" s="14"/>
      <c r="V8" s="1"/>
      <c r="W8" s="1"/>
      <c r="X8" s="1"/>
      <c r="Y8" s="1"/>
    </row>
    <row r="9" spans="1:25">
      <c r="A9" s="14"/>
      <c r="B9" s="228" t="str">
        <f>IF(T9="Kirjoita tähän mitä tehdään","Tarvittavat luvat *Rakennusselostus puuttuu","Tarvittavat luvat")</f>
        <v>Tarvittavat luvat</v>
      </c>
      <c r="C9" s="229"/>
      <c r="D9" s="120"/>
      <c r="E9" s="121"/>
      <c r="F9" s="120"/>
      <c r="G9" s="121"/>
      <c r="H9" s="163">
        <f t="shared" si="0"/>
        <v>0</v>
      </c>
      <c r="I9" s="120"/>
      <c r="J9" s="120"/>
      <c r="K9" s="120"/>
      <c r="L9" s="163">
        <f t="shared" si="1"/>
        <v>0</v>
      </c>
      <c r="M9" s="23"/>
      <c r="N9" s="130"/>
      <c r="O9" s="131"/>
      <c r="P9" s="122">
        <f t="shared" si="2"/>
        <v>0</v>
      </c>
      <c r="Q9" s="132"/>
      <c r="R9" s="133"/>
      <c r="S9" s="50">
        <f t="shared" si="3"/>
        <v>0</v>
      </c>
      <c r="T9" s="12" t="str" cm="1">
        <f t="array" ref="T9">IF(S9:S9=0,"Ei toimenpiteitä","Kirjoita tähän mitä tehdään")</f>
        <v>Ei toimenpiteitä</v>
      </c>
      <c r="U9" s="14"/>
      <c r="V9" s="1"/>
      <c r="W9" s="1"/>
      <c r="X9" s="1"/>
      <c r="Y9" s="1"/>
    </row>
    <row r="10" spans="1:25">
      <c r="A10" s="14"/>
      <c r="B10" s="228" t="str">
        <f>IF(T10="Kirjoita tähän mitä tehdään","Ulkoilulain mukainen reittitoimitus *Rakennusselostus puuttuu","Ulkoilulain mukainen reittitoimitus")</f>
        <v>Ulkoilulain mukainen reittitoimitus</v>
      </c>
      <c r="C10" s="229"/>
      <c r="D10" s="120"/>
      <c r="E10" s="121"/>
      <c r="F10" s="120"/>
      <c r="G10" s="121"/>
      <c r="H10" s="163">
        <f t="shared" si="0"/>
        <v>0</v>
      </c>
      <c r="I10" s="120"/>
      <c r="J10" s="120"/>
      <c r="K10" s="120"/>
      <c r="L10" s="163">
        <f t="shared" si="1"/>
        <v>0</v>
      </c>
      <c r="M10" s="23"/>
      <c r="N10" s="130"/>
      <c r="O10" s="131"/>
      <c r="P10" s="122">
        <f t="shared" si="2"/>
        <v>0</v>
      </c>
      <c r="Q10" s="132"/>
      <c r="R10" s="133"/>
      <c r="S10" s="50">
        <f t="shared" si="3"/>
        <v>0</v>
      </c>
      <c r="T10" s="12" t="str" cm="1">
        <f t="array" ref="T10">IF(S10:S10=0,"Ei toimenpiteitä","Kirjoita tähän mitä tehdään")</f>
        <v>Ei toimenpiteitä</v>
      </c>
      <c r="U10" s="14"/>
      <c r="V10" s="1"/>
      <c r="W10" s="1"/>
      <c r="X10" s="1"/>
      <c r="Y10" s="1"/>
    </row>
    <row r="11" spans="1:25">
      <c r="A11" s="14"/>
      <c r="B11" s="228" t="str">
        <f>IF(T11="Kirjoita tähän mitä tehdään","Valvontaviranomaisten maksut *Rakennusselostus puuttuu","Valvontaviranomaisten maksut")</f>
        <v>Valvontaviranomaisten maksut</v>
      </c>
      <c r="C11" s="229"/>
      <c r="D11" s="120"/>
      <c r="E11" s="121"/>
      <c r="F11" s="120"/>
      <c r="G11" s="121"/>
      <c r="H11" s="163">
        <f t="shared" si="0"/>
        <v>0</v>
      </c>
      <c r="I11" s="120"/>
      <c r="J11" s="120"/>
      <c r="K11" s="120"/>
      <c r="L11" s="163">
        <f t="shared" si="1"/>
        <v>0</v>
      </c>
      <c r="M11" s="23"/>
      <c r="N11" s="130"/>
      <c r="O11" s="131"/>
      <c r="P11" s="122">
        <f t="shared" si="2"/>
        <v>0</v>
      </c>
      <c r="Q11" s="132"/>
      <c r="R11" s="134"/>
      <c r="S11" s="50">
        <f t="shared" si="3"/>
        <v>0</v>
      </c>
      <c r="T11" s="12" t="str" cm="1">
        <f t="array" ref="T11">IF(S11:S11=0,"Ei toimenpiteitä","Kirjoita tähän mitä tehdään")</f>
        <v>Ei toimenpiteitä</v>
      </c>
      <c r="U11" s="14"/>
      <c r="V11" s="1"/>
      <c r="W11" s="1"/>
      <c r="X11" s="1"/>
      <c r="Y11" s="1"/>
    </row>
    <row r="12" spans="1:25">
      <c r="A12" s="14"/>
      <c r="B12" s="228" t="str">
        <f>IF(T12="Kirjoita tähän mitä tehdään","Vakuutukset *Rakennusselostus puuttuu","Vakuutukset")</f>
        <v>Vakuutukset</v>
      </c>
      <c r="C12" s="229"/>
      <c r="D12" s="120"/>
      <c r="E12" s="121"/>
      <c r="F12" s="120"/>
      <c r="G12" s="121"/>
      <c r="H12" s="163">
        <f t="shared" si="0"/>
        <v>0</v>
      </c>
      <c r="I12" s="120"/>
      <c r="J12" s="120"/>
      <c r="K12" s="120"/>
      <c r="L12" s="163">
        <f t="shared" si="1"/>
        <v>0</v>
      </c>
      <c r="M12" s="23"/>
      <c r="N12" s="130"/>
      <c r="O12" s="131"/>
      <c r="P12" s="122">
        <f t="shared" si="2"/>
        <v>0</v>
      </c>
      <c r="Q12" s="132"/>
      <c r="R12" s="133"/>
      <c r="S12" s="50">
        <f t="shared" si="3"/>
        <v>0</v>
      </c>
      <c r="T12" s="12" t="str" cm="1">
        <f t="array" ref="T12">IF(S12:S12=0,"Ei toimenpiteitä","Kirjoita tähän mitä tehdään")</f>
        <v>Ei toimenpiteitä</v>
      </c>
      <c r="U12" s="14"/>
      <c r="V12" s="1"/>
      <c r="W12" s="1"/>
      <c r="X12" s="1"/>
      <c r="Y12" s="1"/>
    </row>
    <row r="13" spans="1:25">
      <c r="A13" s="14"/>
      <c r="B13" s="198" t="str">
        <f>IF(T13="Kirjoita tähän mitä tehdään","Muu maksu: *Rakennusselostus puuttuu","Muu maksu:")</f>
        <v>Muu maksu:</v>
      </c>
      <c r="C13" s="214"/>
      <c r="D13" s="120"/>
      <c r="E13" s="121"/>
      <c r="F13" s="120"/>
      <c r="G13" s="121"/>
      <c r="H13" s="163">
        <f t="shared" si="0"/>
        <v>0</v>
      </c>
      <c r="I13" s="120"/>
      <c r="J13" s="120"/>
      <c r="K13" s="120"/>
      <c r="L13" s="163">
        <f t="shared" si="1"/>
        <v>0</v>
      </c>
      <c r="M13" s="23"/>
      <c r="N13" s="130"/>
      <c r="O13" s="131"/>
      <c r="P13" s="122">
        <f t="shared" si="2"/>
        <v>0</v>
      </c>
      <c r="Q13" s="132"/>
      <c r="R13" s="133"/>
      <c r="S13" s="50">
        <f t="shared" si="3"/>
        <v>0</v>
      </c>
      <c r="T13" s="12" t="str" cm="1">
        <f t="array" ref="T13">IF(S13:S13=0,"Ei toimenpiteitä","Kirjoita tähän mitä tehdään")</f>
        <v>Ei toimenpiteitä</v>
      </c>
      <c r="U13" s="14"/>
      <c r="V13" s="1"/>
      <c r="W13" s="1"/>
      <c r="X13" s="1"/>
      <c r="Y13" s="1"/>
    </row>
    <row r="14" spans="1:25">
      <c r="A14" s="14"/>
      <c r="B14" s="225" t="str">
        <f>IF(T14="Kirjoita tähän mitä tehdään","Muu maksu: *Rakennusselostus puuttuu","Muu maksu:")</f>
        <v>Muu maksu:</v>
      </c>
      <c r="C14" s="215"/>
      <c r="D14" s="123"/>
      <c r="E14" s="124"/>
      <c r="F14" s="123"/>
      <c r="G14" s="124"/>
      <c r="H14" s="166">
        <f t="shared" si="0"/>
        <v>0</v>
      </c>
      <c r="I14" s="123"/>
      <c r="J14" s="123"/>
      <c r="K14" s="123"/>
      <c r="L14" s="166">
        <f t="shared" si="1"/>
        <v>0</v>
      </c>
      <c r="M14" s="23"/>
      <c r="N14" s="135"/>
      <c r="O14" s="136"/>
      <c r="P14" s="125">
        <f t="shared" si="2"/>
        <v>0</v>
      </c>
      <c r="Q14" s="137"/>
      <c r="R14" s="138"/>
      <c r="S14" s="50">
        <f t="shared" si="3"/>
        <v>0</v>
      </c>
      <c r="T14" s="12" t="str" cm="1">
        <f t="array" ref="T14">IF(S14:S14=0,"Ei toimenpiteitä","Kirjoita tähän mitä tehdään")</f>
        <v>Ei toimenpiteitä</v>
      </c>
      <c r="U14" s="14"/>
      <c r="V14" s="1"/>
      <c r="W14" s="1"/>
      <c r="X14" s="1"/>
      <c r="Y14" s="1"/>
    </row>
    <row r="15" spans="1:25">
      <c r="A15" s="5" t="s">
        <v>54</v>
      </c>
      <c r="B15" s="27"/>
      <c r="C15" s="5"/>
      <c r="D15" s="30"/>
      <c r="E15" s="5"/>
      <c r="F15" s="5"/>
      <c r="G15" s="5"/>
      <c r="H15" s="5"/>
      <c r="I15" s="5"/>
      <c r="J15" s="5"/>
      <c r="K15" s="5"/>
      <c r="L15" s="28"/>
      <c r="M15" s="1"/>
      <c r="N15" s="98"/>
      <c r="O15" s="99"/>
      <c r="P15" s="5"/>
      <c r="Q15" s="5"/>
      <c r="R15" s="216"/>
      <c r="S15" s="50"/>
      <c r="T15" s="13"/>
      <c r="U15" s="14"/>
      <c r="V15" s="1"/>
      <c r="W15" s="1"/>
      <c r="X15" s="1"/>
      <c r="Y15" s="1"/>
    </row>
    <row r="16" spans="1:25">
      <c r="A16" s="14"/>
      <c r="B16" s="230" t="str">
        <f>IF(T16="Kirjoita tähän mitä tehdään","Puuston raivaus *Rakennusselostus puuttuu","Puuston raivaus")</f>
        <v>Puuston raivaus</v>
      </c>
      <c r="C16" s="231"/>
      <c r="D16" s="120"/>
      <c r="E16" s="121"/>
      <c r="F16" s="120"/>
      <c r="G16" s="121"/>
      <c r="H16" s="163">
        <f t="shared" ref="H16:H25" si="4">E16*G16</f>
        <v>0</v>
      </c>
      <c r="I16" s="120"/>
      <c r="J16" s="120"/>
      <c r="K16" s="120"/>
      <c r="L16" s="163">
        <f t="shared" ref="L16:L25" si="5">H16+I16+(J16*K16)</f>
        <v>0</v>
      </c>
      <c r="M16" s="23"/>
      <c r="N16" s="130"/>
      <c r="O16" s="131"/>
      <c r="P16" s="122">
        <f t="shared" ref="P16:P25" si="6">N16*20+O16*60</f>
        <v>0</v>
      </c>
      <c r="Q16" s="132"/>
      <c r="R16" s="134"/>
      <c r="S16" s="50">
        <f t="shared" si="3"/>
        <v>0</v>
      </c>
      <c r="T16" s="12" t="str" cm="1">
        <f t="array" ref="T16">IF(S16:S16=0,"Ei toimenpiteitä","Kirjoita tähän mitä tehdään")</f>
        <v>Ei toimenpiteitä</v>
      </c>
      <c r="U16" s="14"/>
      <c r="V16" s="1"/>
      <c r="W16" s="1"/>
      <c r="X16" s="1"/>
      <c r="Y16" s="1"/>
    </row>
    <row r="17" spans="1:25">
      <c r="A17" s="14"/>
      <c r="B17" s="228" t="str">
        <f>IF(T17="Kirjoita tähän mitä tehdään","Maankaivuutyöt *Rakennusselostus puuttuu","Maankaivuutyöt")</f>
        <v>Maankaivuutyöt</v>
      </c>
      <c r="C17" s="229"/>
      <c r="D17" s="120"/>
      <c r="E17" s="121"/>
      <c r="F17" s="120"/>
      <c r="G17" s="121"/>
      <c r="H17" s="163">
        <f t="shared" si="4"/>
        <v>0</v>
      </c>
      <c r="I17" s="120"/>
      <c r="J17" s="120"/>
      <c r="K17" s="120"/>
      <c r="L17" s="163">
        <f t="shared" si="5"/>
        <v>0</v>
      </c>
      <c r="M17" s="23"/>
      <c r="N17" s="130"/>
      <c r="O17" s="131"/>
      <c r="P17" s="122">
        <f t="shared" si="6"/>
        <v>0</v>
      </c>
      <c r="Q17" s="132"/>
      <c r="R17" s="134"/>
      <c r="S17" s="50">
        <f t="shared" ref="S17:S80" si="7">L17+P17</f>
        <v>0</v>
      </c>
      <c r="T17" s="12" t="str" cm="1">
        <f t="array" ref="T17">IF(S17:S17=0,"Ei toimenpiteitä","Kirjoita tähän mitä tehdään")</f>
        <v>Ei toimenpiteitä</v>
      </c>
      <c r="U17" s="14"/>
      <c r="V17" s="1"/>
      <c r="W17" s="1"/>
      <c r="X17" s="1"/>
      <c r="Y17" s="1"/>
    </row>
    <row r="18" spans="1:25">
      <c r="A18" s="14"/>
      <c r="B18" s="228" t="str">
        <f>IF(T18="Kirjoita tähän mitä tehdään","Kaapelit ja ilmajohdot *Rakennusselostus puuttuu","Kaapelit ja ilmajohdot")</f>
        <v>Kaapelit ja ilmajohdot</v>
      </c>
      <c r="C18" s="229"/>
      <c r="D18" s="120"/>
      <c r="E18" s="121"/>
      <c r="F18" s="120"/>
      <c r="G18" s="121"/>
      <c r="H18" s="163">
        <f t="shared" si="4"/>
        <v>0</v>
      </c>
      <c r="I18" s="120"/>
      <c r="J18" s="120"/>
      <c r="K18" s="120"/>
      <c r="L18" s="163">
        <f t="shared" si="5"/>
        <v>0</v>
      </c>
      <c r="M18" s="23"/>
      <c r="N18" s="130"/>
      <c r="O18" s="131"/>
      <c r="P18" s="122">
        <f t="shared" si="6"/>
        <v>0</v>
      </c>
      <c r="Q18" s="132"/>
      <c r="R18" s="134"/>
      <c r="S18" s="50">
        <f t="shared" si="7"/>
        <v>0</v>
      </c>
      <c r="T18" s="12" t="str" cm="1">
        <f t="array" ref="T18">IF(S18:S18=0,"Ei toimenpiteitä","Kirjoita tähän mitä tehdään")</f>
        <v>Ei toimenpiteitä</v>
      </c>
      <c r="U18" s="14"/>
      <c r="V18" s="1"/>
      <c r="W18" s="1"/>
      <c r="X18" s="1"/>
      <c r="Y18" s="1"/>
    </row>
    <row r="19" spans="1:25">
      <c r="A19" s="14"/>
      <c r="B19" s="228" t="str">
        <f>IF(T19="Kirjoita tähän mitä tehdään","Valaisimet ja valasinpylväät *Rakennusselostus puuttuu","Valaisimet ja valasinpylväät")</f>
        <v>Valaisimet ja valasinpylväät</v>
      </c>
      <c r="C19" s="229"/>
      <c r="D19" s="120"/>
      <c r="E19" s="121"/>
      <c r="F19" s="120"/>
      <c r="G19" s="121"/>
      <c r="H19" s="163">
        <f t="shared" si="4"/>
        <v>0</v>
      </c>
      <c r="I19" s="120"/>
      <c r="J19" s="120"/>
      <c r="K19" s="120"/>
      <c r="L19" s="163">
        <f t="shared" si="5"/>
        <v>0</v>
      </c>
      <c r="M19" s="23"/>
      <c r="N19" s="130"/>
      <c r="O19" s="131"/>
      <c r="P19" s="122">
        <f t="shared" si="6"/>
        <v>0</v>
      </c>
      <c r="Q19" s="132"/>
      <c r="R19" s="134"/>
      <c r="S19" s="50">
        <f t="shared" si="7"/>
        <v>0</v>
      </c>
      <c r="T19" s="12" t="str" cm="1">
        <f t="array" ref="T19">IF(S19:S19=0,"Ei toimenpiteitä","Kirjoita tähän mitä tehdään")</f>
        <v>Ei toimenpiteitä</v>
      </c>
      <c r="U19" s="14"/>
      <c r="V19" s="1"/>
      <c r="W19" s="1"/>
      <c r="X19" s="1"/>
      <c r="Y19" s="1"/>
    </row>
    <row r="20" spans="1:25">
      <c r="A20" s="14"/>
      <c r="B20" s="228" t="str">
        <f>IF(T20="Kirjoita tähän mitä tehdään","Suodatinkangas *Rakennusselostus puuttuu","Suodatinkangas")</f>
        <v>Suodatinkangas</v>
      </c>
      <c r="C20" s="229"/>
      <c r="D20" s="120"/>
      <c r="E20" s="121"/>
      <c r="F20" s="120"/>
      <c r="G20" s="121"/>
      <c r="H20" s="163">
        <f t="shared" si="4"/>
        <v>0</v>
      </c>
      <c r="I20" s="120"/>
      <c r="J20" s="120"/>
      <c r="K20" s="120"/>
      <c r="L20" s="163">
        <f t="shared" si="5"/>
        <v>0</v>
      </c>
      <c r="M20" s="23"/>
      <c r="N20" s="130"/>
      <c r="O20" s="131"/>
      <c r="P20" s="122">
        <f t="shared" si="6"/>
        <v>0</v>
      </c>
      <c r="Q20" s="132"/>
      <c r="R20" s="134"/>
      <c r="S20" s="50">
        <f t="shared" si="7"/>
        <v>0</v>
      </c>
      <c r="T20" s="12" t="str" cm="1">
        <f t="array" ref="T20">IF(S20:S20=0,"Ei toimenpiteitä","Kirjoita tähän mitä tehdään")</f>
        <v>Ei toimenpiteitä</v>
      </c>
      <c r="U20" s="14"/>
      <c r="V20" s="1"/>
      <c r="W20" s="1"/>
      <c r="X20" s="1"/>
      <c r="Y20" s="1"/>
    </row>
    <row r="21" spans="1:25">
      <c r="A21" s="14"/>
      <c r="B21" s="228" t="str">
        <f>IF(T21="Kirjoita tähän mitä tehdään","Jakava kerros *Rakennusselostus puuttuu","Jakava kerros")</f>
        <v>Jakava kerros</v>
      </c>
      <c r="C21" s="229"/>
      <c r="D21" s="120"/>
      <c r="E21" s="121"/>
      <c r="F21" s="120"/>
      <c r="G21" s="121"/>
      <c r="H21" s="163">
        <f t="shared" si="4"/>
        <v>0</v>
      </c>
      <c r="I21" s="120"/>
      <c r="J21" s="120"/>
      <c r="K21" s="120"/>
      <c r="L21" s="163">
        <f t="shared" si="5"/>
        <v>0</v>
      </c>
      <c r="M21" s="23"/>
      <c r="N21" s="130"/>
      <c r="O21" s="131"/>
      <c r="P21" s="122">
        <f t="shared" si="6"/>
        <v>0</v>
      </c>
      <c r="Q21" s="132"/>
      <c r="R21" s="134"/>
      <c r="S21" s="50">
        <f t="shared" si="7"/>
        <v>0</v>
      </c>
      <c r="T21" s="12" t="str" cm="1">
        <f t="array" ref="T21">IF(S21:S21=0,"Ei toimenpiteitä","Kirjoita tähän mitä tehdään")</f>
        <v>Ei toimenpiteitä</v>
      </c>
      <c r="U21" s="14"/>
      <c r="V21" s="1"/>
      <c r="W21" s="1"/>
      <c r="X21" s="1"/>
      <c r="Y21" s="1"/>
    </row>
    <row r="22" spans="1:25">
      <c r="A22" s="14"/>
      <c r="B22" s="228" t="str">
        <f>IF(T22="Kirjoita tähän mitä tehdään","Kantava kerros *Rakennusselostus puuttuu","Kantava kerros")</f>
        <v>Kantava kerros</v>
      </c>
      <c r="C22" s="229"/>
      <c r="D22" s="120"/>
      <c r="E22" s="121"/>
      <c r="F22" s="120"/>
      <c r="G22" s="121"/>
      <c r="H22" s="163">
        <f t="shared" si="4"/>
        <v>0</v>
      </c>
      <c r="I22" s="120"/>
      <c r="J22" s="120"/>
      <c r="K22" s="120"/>
      <c r="L22" s="163">
        <f t="shared" si="5"/>
        <v>0</v>
      </c>
      <c r="M22" s="23"/>
      <c r="N22" s="130"/>
      <c r="O22" s="131"/>
      <c r="P22" s="122">
        <f t="shared" si="6"/>
        <v>0</v>
      </c>
      <c r="Q22" s="132"/>
      <c r="R22" s="134"/>
      <c r="S22" s="50">
        <f t="shared" si="7"/>
        <v>0</v>
      </c>
      <c r="T22" s="12" t="str" cm="1">
        <f t="array" ref="T22">IF(S22:S22=0,"Ei toimenpiteitä","Kirjoita tähän mitä tehdään")</f>
        <v>Ei toimenpiteitä</v>
      </c>
      <c r="U22" s="14"/>
      <c r="V22" s="1"/>
      <c r="W22" s="1"/>
      <c r="X22" s="1"/>
      <c r="Y22" s="1"/>
    </row>
    <row r="23" spans="1:25">
      <c r="A23" s="14"/>
      <c r="B23" s="228" t="str">
        <f>IF(T23="Kirjoita tähän mitä tehdään","Kulutuskerros (päällyste) *Rakennusselostus puuttuu","Kulutuskerros (päällyste)")</f>
        <v>Kulutuskerros (päällyste)</v>
      </c>
      <c r="C23" s="229"/>
      <c r="D23" s="120"/>
      <c r="E23" s="121"/>
      <c r="F23" s="120"/>
      <c r="G23" s="121"/>
      <c r="H23" s="163">
        <f t="shared" si="4"/>
        <v>0</v>
      </c>
      <c r="I23" s="120"/>
      <c r="J23" s="120"/>
      <c r="K23" s="120"/>
      <c r="L23" s="163">
        <f t="shared" si="5"/>
        <v>0</v>
      </c>
      <c r="M23" s="23"/>
      <c r="N23" s="130"/>
      <c r="O23" s="131"/>
      <c r="P23" s="122">
        <f t="shared" si="6"/>
        <v>0</v>
      </c>
      <c r="Q23" s="132"/>
      <c r="R23" s="134"/>
      <c r="S23" s="50">
        <f t="shared" si="7"/>
        <v>0</v>
      </c>
      <c r="T23" s="12" t="str" cm="1">
        <f t="array" ref="T23">IF(S23:S23=0,"Ei toimenpiteitä","Kirjoita tähän mitä tehdään")</f>
        <v>Ei toimenpiteitä</v>
      </c>
      <c r="U23" s="14"/>
      <c r="V23" s="1"/>
      <c r="W23" s="1"/>
      <c r="X23" s="1"/>
      <c r="Y23" s="1"/>
    </row>
    <row r="24" spans="1:25">
      <c r="A24" s="14"/>
      <c r="B24" s="198" t="str">
        <f>IF(T24="Kirjoita tähän mitä tehdään","Muu rakenne: *Rakennusselostus puuttuu","Muu rakenne:")</f>
        <v>Muu rakenne:</v>
      </c>
      <c r="C24" s="214"/>
      <c r="D24" s="120"/>
      <c r="E24" s="121"/>
      <c r="F24" s="120"/>
      <c r="G24" s="121"/>
      <c r="H24" s="163">
        <f t="shared" si="4"/>
        <v>0</v>
      </c>
      <c r="I24" s="120"/>
      <c r="J24" s="120"/>
      <c r="K24" s="120"/>
      <c r="L24" s="163">
        <f t="shared" si="5"/>
        <v>0</v>
      </c>
      <c r="M24" s="23"/>
      <c r="N24" s="130"/>
      <c r="O24" s="131"/>
      <c r="P24" s="122">
        <f t="shared" si="6"/>
        <v>0</v>
      </c>
      <c r="Q24" s="132"/>
      <c r="R24" s="134"/>
      <c r="S24" s="50">
        <f t="shared" si="7"/>
        <v>0</v>
      </c>
      <c r="T24" s="12" t="str" cm="1">
        <f t="array" ref="T24">IF(S24:S24=0,"Ei toimenpiteitä","Kirjoita tähän mitä tehdään")</f>
        <v>Ei toimenpiteitä</v>
      </c>
      <c r="U24" s="14"/>
      <c r="V24" s="1"/>
      <c r="W24" s="1"/>
      <c r="X24" s="1"/>
      <c r="Y24" s="1"/>
    </row>
    <row r="25" spans="1:25">
      <c r="A25" s="14"/>
      <c r="B25" s="198" t="str">
        <f>IF(T25="Kirjoita tähän mitä tehdään","Muu rakenne: *Rakennusselostus puuttuu","Muu rakenne:")</f>
        <v>Muu rakenne:</v>
      </c>
      <c r="C25" s="214"/>
      <c r="D25" s="120"/>
      <c r="E25" s="121"/>
      <c r="F25" s="120"/>
      <c r="G25" s="121"/>
      <c r="H25" s="163">
        <f t="shared" si="4"/>
        <v>0</v>
      </c>
      <c r="I25" s="120"/>
      <c r="J25" s="120"/>
      <c r="K25" s="120"/>
      <c r="L25" s="163">
        <f t="shared" si="5"/>
        <v>0</v>
      </c>
      <c r="M25" s="23"/>
      <c r="N25" s="130"/>
      <c r="O25" s="131"/>
      <c r="P25" s="122">
        <f t="shared" si="6"/>
        <v>0</v>
      </c>
      <c r="Q25" s="132"/>
      <c r="R25" s="134"/>
      <c r="S25" s="50">
        <f t="shared" si="7"/>
        <v>0</v>
      </c>
      <c r="T25" s="12" t="str" cm="1">
        <f t="array" ref="T25">IF(S25:S25=0,"Ei toimenpiteitä","Kirjoita tähän mitä tehdään")</f>
        <v>Ei toimenpiteitä</v>
      </c>
      <c r="U25" s="14"/>
      <c r="V25" s="1"/>
      <c r="W25" s="1"/>
      <c r="X25" s="1"/>
      <c r="Y25" s="1"/>
    </row>
    <row r="26" spans="1:25">
      <c r="A26" s="5" t="s">
        <v>31</v>
      </c>
      <c r="B26" s="5"/>
      <c r="C26" s="5"/>
      <c r="D26" s="30"/>
      <c r="E26" s="5"/>
      <c r="F26" s="5"/>
      <c r="G26" s="5"/>
      <c r="H26" s="5"/>
      <c r="I26" s="5"/>
      <c r="J26" s="5"/>
      <c r="K26" s="5"/>
      <c r="L26" s="28"/>
      <c r="M26" s="1"/>
      <c r="N26" s="98"/>
      <c r="O26" s="99"/>
      <c r="P26" s="5"/>
      <c r="Q26" s="5"/>
      <c r="R26" s="216"/>
      <c r="S26" s="50"/>
      <c r="T26" s="13"/>
      <c r="U26" s="14"/>
      <c r="V26" s="1"/>
      <c r="W26" s="1"/>
      <c r="X26" s="1"/>
      <c r="Y26" s="1"/>
    </row>
    <row r="27" spans="1:25">
      <c r="A27" s="14"/>
      <c r="B27" s="230" t="str">
        <f>IF(T27="Kirjoita tähän mitä tehdään","Maapohjan tasaus *Rakennusselostus puuttuu","Maapohjan tasaus")</f>
        <v>Maapohjan tasaus</v>
      </c>
      <c r="C27" s="231"/>
      <c r="D27" s="120"/>
      <c r="E27" s="121"/>
      <c r="F27" s="120"/>
      <c r="G27" s="121"/>
      <c r="H27" s="163">
        <f t="shared" ref="H27:H114" si="8">E27*G27</f>
        <v>0</v>
      </c>
      <c r="I27" s="120"/>
      <c r="J27" s="120"/>
      <c r="K27" s="120"/>
      <c r="L27" s="163">
        <f t="shared" ref="L27:L114" si="9">H27+I27+(J27*K27)</f>
        <v>0</v>
      </c>
      <c r="M27" s="23"/>
      <c r="N27" s="130"/>
      <c r="O27" s="131"/>
      <c r="P27" s="122">
        <f t="shared" ref="P27:P114" si="10">N27*20+O27*60</f>
        <v>0</v>
      </c>
      <c r="Q27" s="132"/>
      <c r="R27" s="134"/>
      <c r="S27" s="50">
        <f t="shared" si="7"/>
        <v>0</v>
      </c>
      <c r="T27" s="12" t="str" cm="1">
        <f t="array" ref="T27">IF(S27:S27=0,"Ei toimenpiteitä","Kirjoita tähän mitä tehdään")</f>
        <v>Ei toimenpiteitä</v>
      </c>
      <c r="U27" s="14"/>
      <c r="V27" s="1"/>
      <c r="W27" s="1"/>
      <c r="X27" s="1"/>
      <c r="Y27" s="1"/>
    </row>
    <row r="28" spans="1:25">
      <c r="A28" s="14"/>
      <c r="B28" s="228" t="str">
        <f>IF(T28="Kirjoita tähän mitä tehdään","Aluspuut *Rakennusselostus puuttuu","Aluspuut")</f>
        <v>Aluspuut</v>
      </c>
      <c r="C28" s="229"/>
      <c r="D28" s="120"/>
      <c r="E28" s="121"/>
      <c r="F28" s="120"/>
      <c r="G28" s="121"/>
      <c r="H28" s="163">
        <f t="shared" si="8"/>
        <v>0</v>
      </c>
      <c r="I28" s="120"/>
      <c r="J28" s="120"/>
      <c r="K28" s="120"/>
      <c r="L28" s="163">
        <f t="shared" si="9"/>
        <v>0</v>
      </c>
      <c r="M28" s="23"/>
      <c r="N28" s="130"/>
      <c r="O28" s="131"/>
      <c r="P28" s="122">
        <f t="shared" si="10"/>
        <v>0</v>
      </c>
      <c r="Q28" s="132"/>
      <c r="R28" s="134"/>
      <c r="S28" s="50">
        <f t="shared" si="7"/>
        <v>0</v>
      </c>
      <c r="T28" s="12" t="str" cm="1">
        <f t="array" ref="T28">IF(S28:S28=0,"Ei toimenpiteitä","Kirjoita tähän mitä tehdään")</f>
        <v>Ei toimenpiteitä</v>
      </c>
      <c r="U28" s="14"/>
      <c r="V28" s="1"/>
      <c r="W28" s="1"/>
      <c r="X28" s="1"/>
      <c r="Y28" s="1"/>
    </row>
    <row r="29" spans="1:25">
      <c r="A29" s="14"/>
      <c r="B29" s="228" t="str">
        <f>IF(T29="Kirjoita tähän mitä tehdään","Pitkospuu lankku *Rakennusselostus puuttuu","Pitkospuu lankku")</f>
        <v>Pitkospuu lankku</v>
      </c>
      <c r="C29" s="229"/>
      <c r="D29" s="120"/>
      <c r="E29" s="121"/>
      <c r="F29" s="120"/>
      <c r="G29" s="121"/>
      <c r="H29" s="163">
        <f t="shared" si="8"/>
        <v>0</v>
      </c>
      <c r="I29" s="120"/>
      <c r="J29" s="120"/>
      <c r="K29" s="120"/>
      <c r="L29" s="163">
        <f t="shared" si="9"/>
        <v>0</v>
      </c>
      <c r="M29" s="23"/>
      <c r="N29" s="130"/>
      <c r="O29" s="131"/>
      <c r="P29" s="122">
        <f t="shared" si="10"/>
        <v>0</v>
      </c>
      <c r="Q29" s="132"/>
      <c r="R29" s="134"/>
      <c r="S29" s="50">
        <f t="shared" si="7"/>
        <v>0</v>
      </c>
      <c r="T29" s="12" t="str" cm="1">
        <f t="array" ref="T29">IF(S29:S29=0,"Ei toimenpiteitä","Kirjoita tähän mitä tehdään")</f>
        <v>Ei toimenpiteitä</v>
      </c>
      <c r="U29" s="14"/>
      <c r="V29" s="1"/>
      <c r="W29" s="1"/>
      <c r="X29" s="1"/>
      <c r="Y29" s="1"/>
    </row>
    <row r="30" spans="1:25">
      <c r="A30" s="14"/>
      <c r="B30" s="228" t="str">
        <f>IF(T30="Kirjoita tähän mitä tehdään","Poikittainen laudoitus ja reunarimat (esteetön kulku) *Rakennusselostus puuttuu","Poikittainen laudoitus ja reunarimat (esteetön kulku)")</f>
        <v>Poikittainen laudoitus ja reunarimat (esteetön kulku)</v>
      </c>
      <c r="C30" s="229"/>
      <c r="D30" s="120"/>
      <c r="E30" s="121"/>
      <c r="F30" s="120"/>
      <c r="G30" s="121"/>
      <c r="H30" s="163">
        <f t="shared" si="8"/>
        <v>0</v>
      </c>
      <c r="I30" s="120"/>
      <c r="J30" s="120"/>
      <c r="K30" s="120"/>
      <c r="L30" s="163">
        <f t="shared" si="9"/>
        <v>0</v>
      </c>
      <c r="M30" s="23"/>
      <c r="N30" s="130"/>
      <c r="O30" s="131"/>
      <c r="P30" s="122">
        <f t="shared" si="10"/>
        <v>0</v>
      </c>
      <c r="Q30" s="132"/>
      <c r="R30" s="134"/>
      <c r="S30" s="50">
        <f t="shared" si="7"/>
        <v>0</v>
      </c>
      <c r="T30" s="12" t="str" cm="1">
        <f t="array" ref="T30">IF(S30:S30=0,"Ei toimenpiteitä","Kirjoita tähän mitä tehdään")</f>
        <v>Ei toimenpiteitä</v>
      </c>
      <c r="U30" s="14"/>
      <c r="V30" s="1"/>
      <c r="W30" s="1"/>
      <c r="X30" s="1"/>
      <c r="Y30" s="1"/>
    </row>
    <row r="31" spans="1:25">
      <c r="A31" s="14"/>
      <c r="B31" s="228" t="str">
        <f>IF(T31="Kirjoita tähän mitä tehdään","Teräksinen pitkos *Rakennusselostus puuttuu","Teräksinen pitkos")</f>
        <v>Teräksinen pitkos</v>
      </c>
      <c r="C31" s="229"/>
      <c r="D31" s="120"/>
      <c r="E31" s="121"/>
      <c r="F31" s="120"/>
      <c r="G31" s="121"/>
      <c r="H31" s="163">
        <f t="shared" si="8"/>
        <v>0</v>
      </c>
      <c r="I31" s="120"/>
      <c r="J31" s="120"/>
      <c r="K31" s="120"/>
      <c r="L31" s="163">
        <f t="shared" si="9"/>
        <v>0</v>
      </c>
      <c r="M31" s="23"/>
      <c r="N31" s="130"/>
      <c r="O31" s="131"/>
      <c r="P31" s="122">
        <f t="shared" si="10"/>
        <v>0</v>
      </c>
      <c r="Q31" s="132"/>
      <c r="R31" s="134"/>
      <c r="S31" s="50">
        <f t="shared" si="7"/>
        <v>0</v>
      </c>
      <c r="T31" s="12" t="str" cm="1">
        <f t="array" ref="T31">IF(S31:S31=0,"Ei toimenpiteitä","Kirjoita tähän mitä tehdään")</f>
        <v>Ei toimenpiteitä</v>
      </c>
      <c r="U31" s="14"/>
      <c r="V31" s="1"/>
      <c r="W31" s="1"/>
      <c r="X31" s="1"/>
      <c r="Y31" s="1"/>
    </row>
    <row r="32" spans="1:25">
      <c r="A32" s="14"/>
      <c r="B32" s="228" t="str">
        <f>IF(T32="Kirjoita tähän mitä tehdään","Kulkukäytävä koirille *Rakennusselostus puuttuu","Kulkukäytävä koirille")</f>
        <v>Kulkukäytävä koirille</v>
      </c>
      <c r="C32" s="229"/>
      <c r="D32" s="120"/>
      <c r="E32" s="121"/>
      <c r="F32" s="120"/>
      <c r="G32" s="121"/>
      <c r="H32" s="163">
        <f t="shared" si="8"/>
        <v>0</v>
      </c>
      <c r="I32" s="120"/>
      <c r="J32" s="120"/>
      <c r="K32" s="120"/>
      <c r="L32" s="163">
        <f t="shared" si="9"/>
        <v>0</v>
      </c>
      <c r="M32" s="23"/>
      <c r="N32" s="130"/>
      <c r="O32" s="131"/>
      <c r="P32" s="122">
        <f t="shared" si="10"/>
        <v>0</v>
      </c>
      <c r="Q32" s="132"/>
      <c r="R32" s="134"/>
      <c r="S32" s="50">
        <f t="shared" si="7"/>
        <v>0</v>
      </c>
      <c r="T32" s="12" t="str" cm="1">
        <f t="array" ref="T32">IF(S32:S32=0,"Ei toimenpiteitä","Kirjoita tähän mitä tehdään")</f>
        <v>Ei toimenpiteitä</v>
      </c>
      <c r="U32" s="14"/>
      <c r="V32" s="1"/>
      <c r="W32" s="1"/>
      <c r="X32" s="1"/>
      <c r="Y32" s="1"/>
    </row>
    <row r="33" spans="1:25">
      <c r="A33" s="14"/>
      <c r="B33" s="228" t="str">
        <f>IF(T33="Kirjoita tähän mitä tehdään","Pitkosten kiinnitystarvikkeet *Rakennusselostus puuttuu","Pitkosten kiinnitystarvikkeet")</f>
        <v>Pitkosten kiinnitystarvikkeet</v>
      </c>
      <c r="C33" s="229"/>
      <c r="D33" s="120"/>
      <c r="E33" s="121"/>
      <c r="F33" s="120"/>
      <c r="G33" s="121"/>
      <c r="H33" s="163">
        <f t="shared" si="8"/>
        <v>0</v>
      </c>
      <c r="I33" s="120"/>
      <c r="J33" s="120"/>
      <c r="K33" s="120"/>
      <c r="L33" s="163">
        <f t="shared" si="9"/>
        <v>0</v>
      </c>
      <c r="M33" s="23"/>
      <c r="N33" s="130"/>
      <c r="O33" s="131"/>
      <c r="P33" s="122">
        <f t="shared" si="10"/>
        <v>0</v>
      </c>
      <c r="Q33" s="132"/>
      <c r="R33" s="134"/>
      <c r="S33" s="50">
        <f t="shared" si="7"/>
        <v>0</v>
      </c>
      <c r="T33" s="12" t="str" cm="1">
        <f t="array" ref="T33">IF(S33:S33=0,"Ei toimenpiteitä","Kirjoita tähän mitä tehdään")</f>
        <v>Ei toimenpiteitä</v>
      </c>
      <c r="U33" s="14"/>
      <c r="V33" s="1"/>
      <c r="W33" s="1"/>
      <c r="X33" s="1"/>
      <c r="Y33" s="1"/>
    </row>
    <row r="34" spans="1:25">
      <c r="A34" s="14"/>
      <c r="B34" s="198" t="str">
        <f>IF(T34="Kirjoita tähän mitä tehdään","Muu rakenne: *Rakennusselostus puuttuu","Muu rakenne:")</f>
        <v>Muu rakenne:</v>
      </c>
      <c r="C34" s="214"/>
      <c r="D34" s="120"/>
      <c r="E34" s="121"/>
      <c r="F34" s="120"/>
      <c r="G34" s="121"/>
      <c r="H34" s="163">
        <f t="shared" si="8"/>
        <v>0</v>
      </c>
      <c r="I34" s="120"/>
      <c r="J34" s="120"/>
      <c r="K34" s="120"/>
      <c r="L34" s="163">
        <f t="shared" si="9"/>
        <v>0</v>
      </c>
      <c r="M34" s="23"/>
      <c r="N34" s="130"/>
      <c r="O34" s="131"/>
      <c r="P34" s="122">
        <f t="shared" si="10"/>
        <v>0</v>
      </c>
      <c r="Q34" s="132"/>
      <c r="R34" s="134"/>
      <c r="S34" s="50">
        <f t="shared" si="7"/>
        <v>0</v>
      </c>
      <c r="T34" s="12" t="str" cm="1">
        <f t="array" ref="T34">IF(S34:S34=0,"Ei toimenpiteitä","Kirjoita tähän mitä tehdään")</f>
        <v>Ei toimenpiteitä</v>
      </c>
      <c r="U34" s="14"/>
      <c r="V34" s="1"/>
      <c r="W34" s="1"/>
      <c r="X34" s="1"/>
      <c r="Y34" s="1"/>
    </row>
    <row r="35" spans="1:25">
      <c r="A35" s="14"/>
      <c r="B35" s="198" t="str">
        <f>IF(T35="Kirjoita tähän mitä tehdään","Muu rakenne: *Rakennusselostus puuttuu","Muu rakenne:")</f>
        <v>Muu rakenne:</v>
      </c>
      <c r="C35" s="214"/>
      <c r="D35" s="120"/>
      <c r="E35" s="121"/>
      <c r="F35" s="120"/>
      <c r="G35" s="121"/>
      <c r="H35" s="163">
        <f t="shared" si="8"/>
        <v>0</v>
      </c>
      <c r="I35" s="120"/>
      <c r="J35" s="120"/>
      <c r="K35" s="120"/>
      <c r="L35" s="163">
        <f t="shared" si="9"/>
        <v>0</v>
      </c>
      <c r="M35" s="23"/>
      <c r="N35" s="130"/>
      <c r="O35" s="131"/>
      <c r="P35" s="122">
        <f t="shared" si="10"/>
        <v>0</v>
      </c>
      <c r="Q35" s="132"/>
      <c r="R35" s="134"/>
      <c r="S35" s="50">
        <f t="shared" si="7"/>
        <v>0</v>
      </c>
      <c r="T35" s="12" t="str" cm="1">
        <f t="array" ref="T35">IF(S35:S35=0,"Ei toimenpiteitä","Kirjoita tähän mitä tehdään")</f>
        <v>Ei toimenpiteitä</v>
      </c>
      <c r="U35" s="14"/>
      <c r="V35" s="1"/>
      <c r="W35" s="1"/>
      <c r="X35" s="1"/>
      <c r="Y35" s="1"/>
    </row>
    <row r="36" spans="1:25">
      <c r="A36" s="5" t="s">
        <v>32</v>
      </c>
      <c r="B36" s="5"/>
      <c r="C36" s="5"/>
      <c r="D36" s="30"/>
      <c r="E36" s="5"/>
      <c r="F36" s="5"/>
      <c r="G36" s="5"/>
      <c r="H36" s="5"/>
      <c r="I36" s="5"/>
      <c r="J36" s="5"/>
      <c r="K36" s="5"/>
      <c r="L36" s="28"/>
      <c r="M36" s="1"/>
      <c r="N36" s="98"/>
      <c r="O36" s="99"/>
      <c r="P36" s="5"/>
      <c r="Q36" s="5"/>
      <c r="R36" s="216"/>
      <c r="S36" s="50"/>
      <c r="T36" s="13"/>
      <c r="U36" s="14"/>
      <c r="V36" s="1"/>
      <c r="W36" s="1"/>
      <c r="X36" s="1"/>
      <c r="Y36" s="1"/>
    </row>
    <row r="37" spans="1:25">
      <c r="A37" s="14"/>
      <c r="B37" s="230" t="str">
        <f>IF(T37="Kirjoita tähän mitä tehdään","Portaiden perustustyöt *Rakennusselostus puuttuu","Portaiden perustustyöt")</f>
        <v>Portaiden perustustyöt</v>
      </c>
      <c r="C37" s="231"/>
      <c r="D37" s="120"/>
      <c r="E37" s="121"/>
      <c r="F37" s="120"/>
      <c r="G37" s="121"/>
      <c r="H37" s="163">
        <f t="shared" si="8"/>
        <v>0</v>
      </c>
      <c r="I37" s="120"/>
      <c r="J37" s="120"/>
      <c r="K37" s="120"/>
      <c r="L37" s="163">
        <f t="shared" si="9"/>
        <v>0</v>
      </c>
      <c r="M37" s="23"/>
      <c r="N37" s="130"/>
      <c r="O37" s="131"/>
      <c r="P37" s="122">
        <f t="shared" si="10"/>
        <v>0</v>
      </c>
      <c r="Q37" s="132"/>
      <c r="R37" s="134"/>
      <c r="S37" s="50">
        <f t="shared" si="7"/>
        <v>0</v>
      </c>
      <c r="T37" s="12" t="str" cm="1">
        <f t="array" ref="T37">IF(S37:S37=0,"Ei toimenpiteitä","Kirjoita tähän mitä tehdään")</f>
        <v>Ei toimenpiteitä</v>
      </c>
      <c r="U37" s="14"/>
      <c r="V37" s="1"/>
      <c r="W37" s="1"/>
      <c r="X37" s="1"/>
      <c r="Y37" s="1"/>
    </row>
    <row r="38" spans="1:25">
      <c r="A38" s="14"/>
      <c r="B38" s="228" t="str">
        <f>IF(T38="Kirjoita tähän mitä tehdään","Portaan reisilankku *Rakennusselostus puuttuu","Portaan reisilankku")</f>
        <v>Portaan reisilankku</v>
      </c>
      <c r="C38" s="229"/>
      <c r="D38" s="120"/>
      <c r="E38" s="121"/>
      <c r="F38" s="120"/>
      <c r="G38" s="121"/>
      <c r="H38" s="163">
        <f t="shared" si="8"/>
        <v>0</v>
      </c>
      <c r="I38" s="120"/>
      <c r="J38" s="120"/>
      <c r="K38" s="120"/>
      <c r="L38" s="163">
        <f t="shared" si="9"/>
        <v>0</v>
      </c>
      <c r="M38" s="23"/>
      <c r="N38" s="130"/>
      <c r="O38" s="131"/>
      <c r="P38" s="122">
        <f t="shared" si="10"/>
        <v>0</v>
      </c>
      <c r="Q38" s="132"/>
      <c r="R38" s="134"/>
      <c r="S38" s="50">
        <f t="shared" si="7"/>
        <v>0</v>
      </c>
      <c r="T38" s="12" t="str" cm="1">
        <f t="array" ref="T38">IF(S38:S38=0,"Ei toimenpiteitä","Kirjoita tähän mitä tehdään")</f>
        <v>Ei toimenpiteitä</v>
      </c>
      <c r="U38" s="14"/>
      <c r="V38" s="1"/>
      <c r="W38" s="1"/>
      <c r="X38" s="1"/>
      <c r="Y38" s="1"/>
    </row>
    <row r="39" spans="1:25">
      <c r="A39" s="14"/>
      <c r="B39" s="228" t="str">
        <f>IF(T39="Kirjoita tähän mitä tehdään","Portaan teräsrunko *Rakennusselostus puuttuu","Portaan teräsrunko")</f>
        <v>Portaan teräsrunko</v>
      </c>
      <c r="C39" s="229"/>
      <c r="D39" s="120"/>
      <c r="E39" s="121"/>
      <c r="F39" s="120"/>
      <c r="G39" s="121"/>
      <c r="H39" s="163">
        <f t="shared" si="8"/>
        <v>0</v>
      </c>
      <c r="I39" s="120"/>
      <c r="J39" s="120"/>
      <c r="K39" s="120"/>
      <c r="L39" s="163">
        <f t="shared" si="9"/>
        <v>0</v>
      </c>
      <c r="M39" s="23"/>
      <c r="N39" s="130"/>
      <c r="O39" s="131"/>
      <c r="P39" s="122">
        <f t="shared" si="10"/>
        <v>0</v>
      </c>
      <c r="Q39" s="132"/>
      <c r="R39" s="134"/>
      <c r="S39" s="50">
        <f t="shared" si="7"/>
        <v>0</v>
      </c>
      <c r="T39" s="12" t="str" cm="1">
        <f t="array" ref="T39">IF(S39:S39=0,"Ei toimenpiteitä","Kirjoita tähän mitä tehdään")</f>
        <v>Ei toimenpiteitä</v>
      </c>
      <c r="U39" s="14"/>
      <c r="V39" s="1"/>
      <c r="W39" s="1"/>
      <c r="X39" s="1"/>
      <c r="Y39" s="1"/>
    </row>
    <row r="40" spans="1:25">
      <c r="A40" s="14"/>
      <c r="B40" s="228" t="str">
        <f>IF(T40="Kirjoita tähän mitä tehdään","Askelkiilat *Rakennusselostus puuttuu","Askelkiilat")</f>
        <v>Askelkiilat</v>
      </c>
      <c r="C40" s="229"/>
      <c r="D40" s="120"/>
      <c r="E40" s="121"/>
      <c r="F40" s="120"/>
      <c r="G40" s="121"/>
      <c r="H40" s="163">
        <f t="shared" si="8"/>
        <v>0</v>
      </c>
      <c r="I40" s="120"/>
      <c r="J40" s="120"/>
      <c r="K40" s="120"/>
      <c r="L40" s="163">
        <f t="shared" si="9"/>
        <v>0</v>
      </c>
      <c r="M40" s="23"/>
      <c r="N40" s="130"/>
      <c r="O40" s="131"/>
      <c r="P40" s="122">
        <f t="shared" si="10"/>
        <v>0</v>
      </c>
      <c r="Q40" s="132"/>
      <c r="R40" s="134"/>
      <c r="S40" s="50">
        <f t="shared" si="7"/>
        <v>0</v>
      </c>
      <c r="T40" s="12" t="str" cm="1">
        <f t="array" ref="T40">IF(S40:S40=0,"Ei toimenpiteitä","Kirjoita tähän mitä tehdään")</f>
        <v>Ei toimenpiteitä</v>
      </c>
      <c r="U40" s="14"/>
      <c r="V40" s="1"/>
      <c r="W40" s="1"/>
      <c r="X40" s="1"/>
      <c r="Y40" s="1"/>
    </row>
    <row r="41" spans="1:25">
      <c r="A41" s="14"/>
      <c r="B41" s="228" t="str">
        <f>IF(T41="Kirjoita tähän mitä tehdään","Teräksinen ritiläaskelma *Rakennusselostus puuttuu","Teräksinen ritiläaskelma")</f>
        <v>Teräksinen ritiläaskelma</v>
      </c>
      <c r="C41" s="229"/>
      <c r="D41" s="120"/>
      <c r="E41" s="121"/>
      <c r="F41" s="120"/>
      <c r="G41" s="121"/>
      <c r="H41" s="163">
        <f t="shared" si="8"/>
        <v>0</v>
      </c>
      <c r="I41" s="120"/>
      <c r="J41" s="120"/>
      <c r="K41" s="120"/>
      <c r="L41" s="163">
        <f t="shared" si="9"/>
        <v>0</v>
      </c>
      <c r="M41" s="23"/>
      <c r="N41" s="130"/>
      <c r="O41" s="131"/>
      <c r="P41" s="122">
        <f t="shared" si="10"/>
        <v>0</v>
      </c>
      <c r="Q41" s="132"/>
      <c r="R41" s="134"/>
      <c r="S41" s="50">
        <f t="shared" si="7"/>
        <v>0</v>
      </c>
      <c r="T41" s="12" t="str" cm="1">
        <f t="array" ref="T41">IF(S41:S41=0,"Ei toimenpiteitä","Kirjoita tähän mitä tehdään")</f>
        <v>Ei toimenpiteitä</v>
      </c>
      <c r="U41" s="14"/>
      <c r="V41" s="1"/>
      <c r="W41" s="1"/>
      <c r="X41" s="1"/>
      <c r="Y41" s="1"/>
    </row>
    <row r="42" spans="1:25">
      <c r="A42" s="14"/>
      <c r="B42" s="228" t="str">
        <f>IF(T42="Kirjoita tähän mitä tehdään","Lankkuaskelma *Rakennusselostus puuttuu","Lankkuaskelma")</f>
        <v>Lankkuaskelma</v>
      </c>
      <c r="C42" s="229"/>
      <c r="D42" s="120"/>
      <c r="E42" s="121"/>
      <c r="F42" s="120"/>
      <c r="G42" s="121"/>
      <c r="H42" s="163">
        <f t="shared" si="8"/>
        <v>0</v>
      </c>
      <c r="I42" s="120"/>
      <c r="J42" s="120"/>
      <c r="K42" s="120"/>
      <c r="L42" s="163">
        <f t="shared" si="9"/>
        <v>0</v>
      </c>
      <c r="M42" s="23"/>
      <c r="N42" s="130"/>
      <c r="O42" s="131"/>
      <c r="P42" s="122">
        <f t="shared" si="10"/>
        <v>0</v>
      </c>
      <c r="Q42" s="132"/>
      <c r="R42" s="134"/>
      <c r="S42" s="50">
        <f t="shared" si="7"/>
        <v>0</v>
      </c>
      <c r="T42" s="12" t="str" cm="1">
        <f t="array" ref="T42">IF(S42:S42=0,"Ei toimenpiteitä","Kirjoita tähän mitä tehdään")</f>
        <v>Ei toimenpiteitä</v>
      </c>
      <c r="U42" s="14"/>
      <c r="V42" s="1"/>
      <c r="W42" s="1"/>
      <c r="X42" s="1"/>
      <c r="Y42" s="1"/>
    </row>
    <row r="43" spans="1:25">
      <c r="A43" s="14"/>
      <c r="B43" s="228" t="str">
        <f>IF(T43="Kirjoita tähän mitä tehdään","Kiviaskelma *Rakennusselostus puuttuu","Kiviaskelma")</f>
        <v>Kiviaskelma</v>
      </c>
      <c r="C43" s="229"/>
      <c r="D43" s="120"/>
      <c r="E43" s="121"/>
      <c r="F43" s="120"/>
      <c r="G43" s="121"/>
      <c r="H43" s="163">
        <f t="shared" si="8"/>
        <v>0</v>
      </c>
      <c r="I43" s="120"/>
      <c r="J43" s="120"/>
      <c r="K43" s="120"/>
      <c r="L43" s="163">
        <f t="shared" si="9"/>
        <v>0</v>
      </c>
      <c r="M43" s="23"/>
      <c r="N43" s="130"/>
      <c r="O43" s="131"/>
      <c r="P43" s="122">
        <f t="shared" si="10"/>
        <v>0</v>
      </c>
      <c r="Q43" s="132"/>
      <c r="R43" s="134"/>
      <c r="S43" s="50">
        <f t="shared" si="7"/>
        <v>0</v>
      </c>
      <c r="T43" s="12" t="str" cm="1">
        <f t="array" ref="T43">IF(S43:S43=0,"Ei toimenpiteitä","Kirjoita tähän mitä tehdään")</f>
        <v>Ei toimenpiteitä</v>
      </c>
      <c r="U43" s="14"/>
      <c r="V43" s="1"/>
      <c r="W43" s="1"/>
      <c r="X43" s="1"/>
      <c r="Y43" s="1"/>
    </row>
    <row r="44" spans="1:25">
      <c r="A44" s="14"/>
      <c r="B44" s="228" t="str">
        <f>IF(T44="Kirjoita tähän mitä tehdään","Kaiderakenteet *Rakennusselostus puuttuu","Kaiderakenteet")</f>
        <v>Kaiderakenteet</v>
      </c>
      <c r="C44" s="229"/>
      <c r="D44" s="120"/>
      <c r="E44" s="121"/>
      <c r="F44" s="120"/>
      <c r="G44" s="121"/>
      <c r="H44" s="163">
        <f t="shared" si="8"/>
        <v>0</v>
      </c>
      <c r="I44" s="120"/>
      <c r="J44" s="120"/>
      <c r="K44" s="120"/>
      <c r="L44" s="163">
        <f t="shared" si="9"/>
        <v>0</v>
      </c>
      <c r="M44" s="23"/>
      <c r="N44" s="130"/>
      <c r="O44" s="131"/>
      <c r="P44" s="122">
        <f t="shared" si="10"/>
        <v>0</v>
      </c>
      <c r="Q44" s="132"/>
      <c r="R44" s="134"/>
      <c r="S44" s="50">
        <f t="shared" si="7"/>
        <v>0</v>
      </c>
      <c r="T44" s="12" t="str" cm="1">
        <f t="array" ref="T44">IF(S44:S44=0,"Ei toimenpiteitä","Kirjoita tähän mitä tehdään")</f>
        <v>Ei toimenpiteitä</v>
      </c>
      <c r="U44" s="14"/>
      <c r="V44" s="1"/>
      <c r="W44" s="1"/>
      <c r="X44" s="1"/>
      <c r="Y44" s="1"/>
    </row>
    <row r="45" spans="1:25">
      <c r="A45" s="14"/>
      <c r="B45" s="197" t="str">
        <f>IF(T45="Kirjoita tähän mitä tehdään","Portaiden kiinnitystarvikkeet *Rakennusselostus puuttuu","Portaiden kiinnitystarvikkeet")</f>
        <v>Portaiden kiinnitystarvikkeet</v>
      </c>
      <c r="C45" s="197"/>
      <c r="D45" s="120"/>
      <c r="E45" s="121"/>
      <c r="F45" s="120"/>
      <c r="G45" s="121"/>
      <c r="H45" s="163">
        <f t="shared" si="8"/>
        <v>0</v>
      </c>
      <c r="I45" s="120"/>
      <c r="J45" s="120"/>
      <c r="K45" s="120"/>
      <c r="L45" s="163">
        <f t="shared" si="9"/>
        <v>0</v>
      </c>
      <c r="M45" s="23"/>
      <c r="N45" s="130"/>
      <c r="O45" s="131"/>
      <c r="P45" s="122">
        <f t="shared" si="10"/>
        <v>0</v>
      </c>
      <c r="Q45" s="132"/>
      <c r="R45" s="134"/>
      <c r="S45" s="50">
        <f t="shared" si="7"/>
        <v>0</v>
      </c>
      <c r="T45" s="12" t="str" cm="1">
        <f t="array" ref="T45">IF(S45:S45=0,"Ei toimenpiteitä","Kirjoita tähän mitä tehdään")</f>
        <v>Ei toimenpiteitä</v>
      </c>
      <c r="U45" s="14"/>
      <c r="V45" s="1"/>
      <c r="W45" s="1"/>
      <c r="X45" s="1"/>
      <c r="Y45" s="1"/>
    </row>
    <row r="46" spans="1:25">
      <c r="A46" s="14"/>
      <c r="B46" s="228" t="str">
        <f>IF(T46="Kirjoita tähän mitä tehdään","Kulkukäytävä koirille *Rakennusselostus puuttuu","Kulkukäytävä koirille")</f>
        <v>Kulkukäytävä koirille</v>
      </c>
      <c r="C46" s="229"/>
      <c r="D46" s="120"/>
      <c r="E46" s="121"/>
      <c r="F46" s="120"/>
      <c r="G46" s="121"/>
      <c r="H46" s="163">
        <f t="shared" si="8"/>
        <v>0</v>
      </c>
      <c r="I46" s="120"/>
      <c r="J46" s="120"/>
      <c r="K46" s="120"/>
      <c r="L46" s="163">
        <f t="shared" si="9"/>
        <v>0</v>
      </c>
      <c r="M46" s="23"/>
      <c r="N46" s="130"/>
      <c r="O46" s="131"/>
      <c r="P46" s="122">
        <f t="shared" si="10"/>
        <v>0</v>
      </c>
      <c r="Q46" s="132"/>
      <c r="R46" s="134"/>
      <c r="S46" s="50">
        <f t="shared" si="7"/>
        <v>0</v>
      </c>
      <c r="T46" s="12" t="str" cm="1">
        <f t="array" ref="T46">IF(S46:S46=0,"Ei toimenpiteitä","Kirjoita tähän mitä tehdään")</f>
        <v>Ei toimenpiteitä</v>
      </c>
      <c r="U46" s="14"/>
      <c r="V46" s="1"/>
      <c r="W46" s="1"/>
      <c r="X46" s="1"/>
      <c r="Y46" s="1"/>
    </row>
    <row r="47" spans="1:25">
      <c r="A47" s="14"/>
      <c r="B47" s="198" t="str">
        <f>IF(T47="Kirjoita tähän mitä tehdään","Muu rakenne: *Rakennusselostus puuttuu","Muu rakenne:")</f>
        <v>Muu rakenne:</v>
      </c>
      <c r="C47" s="214"/>
      <c r="D47" s="120"/>
      <c r="E47" s="121"/>
      <c r="F47" s="120"/>
      <c r="G47" s="121"/>
      <c r="H47" s="163">
        <f t="shared" si="8"/>
        <v>0</v>
      </c>
      <c r="I47" s="120"/>
      <c r="J47" s="120"/>
      <c r="K47" s="120"/>
      <c r="L47" s="163">
        <f t="shared" si="9"/>
        <v>0</v>
      </c>
      <c r="M47" s="23"/>
      <c r="N47" s="130"/>
      <c r="O47" s="131"/>
      <c r="P47" s="122">
        <f t="shared" si="10"/>
        <v>0</v>
      </c>
      <c r="Q47" s="132"/>
      <c r="R47" s="134"/>
      <c r="S47" s="50">
        <f t="shared" si="7"/>
        <v>0</v>
      </c>
      <c r="T47" s="12" t="str" cm="1">
        <f t="array" ref="T47">IF(S47:S47=0,"Ei toimenpiteitä","Kirjoita tähän mitä tehdään")</f>
        <v>Ei toimenpiteitä</v>
      </c>
      <c r="U47" s="14"/>
      <c r="V47" s="1"/>
      <c r="W47" s="1"/>
      <c r="X47" s="1"/>
      <c r="Y47" s="1"/>
    </row>
    <row r="48" spans="1:25">
      <c r="A48" s="14"/>
      <c r="B48" s="198" t="str">
        <f>IF(T48="Kirjoita tähän mitä tehdään","Muu rakenne: *Rakennusselostus puuttuu","Muu rakenne:")</f>
        <v>Muu rakenne:</v>
      </c>
      <c r="C48" s="214"/>
      <c r="D48" s="120"/>
      <c r="E48" s="121"/>
      <c r="F48" s="120"/>
      <c r="G48" s="121"/>
      <c r="H48" s="163">
        <f t="shared" si="8"/>
        <v>0</v>
      </c>
      <c r="I48" s="120"/>
      <c r="J48" s="120"/>
      <c r="K48" s="120"/>
      <c r="L48" s="163">
        <f t="shared" si="9"/>
        <v>0</v>
      </c>
      <c r="M48" s="23"/>
      <c r="N48" s="130"/>
      <c r="O48" s="131"/>
      <c r="P48" s="122">
        <f t="shared" si="10"/>
        <v>0</v>
      </c>
      <c r="Q48" s="132"/>
      <c r="R48" s="134"/>
      <c r="S48" s="50">
        <f t="shared" si="7"/>
        <v>0</v>
      </c>
      <c r="T48" s="12" t="str" cm="1">
        <f t="array" ref="T48">IF(S48:S48=0,"Ei toimenpiteitä","Kirjoita tähän mitä tehdään")</f>
        <v>Ei toimenpiteitä</v>
      </c>
      <c r="U48" s="14"/>
      <c r="V48" s="1"/>
      <c r="W48" s="1"/>
      <c r="X48" s="1"/>
      <c r="Y48" s="1"/>
    </row>
    <row r="49" spans="1:25">
      <c r="A49" s="5" t="s">
        <v>63</v>
      </c>
      <c r="B49" s="5"/>
      <c r="C49" s="5"/>
      <c r="D49" s="30"/>
      <c r="E49" s="5"/>
      <c r="F49" s="5"/>
      <c r="G49" s="5"/>
      <c r="H49" s="5"/>
      <c r="I49" s="5"/>
      <c r="J49" s="5"/>
      <c r="K49" s="5"/>
      <c r="L49" s="28"/>
      <c r="M49" s="1"/>
      <c r="N49" s="98"/>
      <c r="O49" s="99"/>
      <c r="P49" s="5"/>
      <c r="Q49" s="5"/>
      <c r="R49" s="216"/>
      <c r="S49" s="50"/>
      <c r="T49" s="13"/>
      <c r="U49" s="14"/>
      <c r="V49" s="1"/>
      <c r="W49" s="1"/>
      <c r="X49" s="1"/>
      <c r="Y49" s="1"/>
    </row>
    <row r="50" spans="1:25">
      <c r="A50" s="14"/>
      <c r="B50" s="230" t="str">
        <f>IF(T50="Kirjoita tähän mitä tehdään","Sillan perustusten maarakennus työt *Rakennusselostus puuttuu","Sillan perustusten maarakennus työt")</f>
        <v>Sillan perustusten maarakennus työt</v>
      </c>
      <c r="C50" s="231"/>
      <c r="D50" s="120"/>
      <c r="E50" s="121"/>
      <c r="F50" s="120"/>
      <c r="G50" s="121"/>
      <c r="H50" s="163">
        <f t="shared" si="8"/>
        <v>0</v>
      </c>
      <c r="I50" s="120"/>
      <c r="J50" s="120"/>
      <c r="K50" s="120"/>
      <c r="L50" s="163">
        <f t="shared" si="9"/>
        <v>0</v>
      </c>
      <c r="M50" s="23"/>
      <c r="N50" s="130"/>
      <c r="O50" s="131"/>
      <c r="P50" s="122">
        <f t="shared" si="10"/>
        <v>0</v>
      </c>
      <c r="Q50" s="132"/>
      <c r="R50" s="134"/>
      <c r="S50" s="50">
        <f t="shared" si="7"/>
        <v>0</v>
      </c>
      <c r="T50" s="12" t="str" cm="1">
        <f t="array" ref="T50">IF(S50:S50=0,"Ei toimenpiteitä","Kirjoita tähän mitä tehdään")</f>
        <v>Ei toimenpiteitä</v>
      </c>
      <c r="U50" s="14"/>
      <c r="V50" s="1"/>
      <c r="W50" s="1"/>
      <c r="X50" s="1"/>
      <c r="Y50" s="1"/>
    </row>
    <row r="51" spans="1:25">
      <c r="A51" s="14"/>
      <c r="B51" s="228" t="str">
        <f>IF(T51="Kirjoita tähän mitä tehdään","Siltarummut *Rakennusselostus puuttuu","Siltarummut")</f>
        <v>Siltarummut</v>
      </c>
      <c r="C51" s="229"/>
      <c r="D51" s="120"/>
      <c r="E51" s="121"/>
      <c r="F51" s="120"/>
      <c r="G51" s="121"/>
      <c r="H51" s="163">
        <f t="shared" si="8"/>
        <v>0</v>
      </c>
      <c r="I51" s="120"/>
      <c r="J51" s="120"/>
      <c r="K51" s="120"/>
      <c r="L51" s="163">
        <f t="shared" si="9"/>
        <v>0</v>
      </c>
      <c r="M51" s="23"/>
      <c r="N51" s="130"/>
      <c r="O51" s="131"/>
      <c r="P51" s="122">
        <f t="shared" si="10"/>
        <v>0</v>
      </c>
      <c r="Q51" s="132"/>
      <c r="R51" s="134"/>
      <c r="S51" s="50">
        <f t="shared" si="7"/>
        <v>0</v>
      </c>
      <c r="T51" s="12" t="str" cm="1">
        <f t="array" ref="T51">IF(S51:S51=0,"Ei toimenpiteitä","Kirjoita tähän mitä tehdään")</f>
        <v>Ei toimenpiteitä</v>
      </c>
      <c r="U51" s="14"/>
      <c r="V51" s="1"/>
      <c r="W51" s="1"/>
      <c r="X51" s="1"/>
      <c r="Y51" s="1"/>
    </row>
    <row r="52" spans="1:25">
      <c r="A52" s="14"/>
      <c r="B52" s="228" t="str">
        <f>IF(T52="Kirjoita tähän mitä tehdään","Sillan perustusrakenteet *Rakennusselostus puuttuu","Sillan perustusrakenteet")</f>
        <v>Sillan perustusrakenteet</v>
      </c>
      <c r="C52" s="229"/>
      <c r="D52" s="120"/>
      <c r="E52" s="121"/>
      <c r="F52" s="120"/>
      <c r="G52" s="121"/>
      <c r="H52" s="163">
        <f t="shared" si="8"/>
        <v>0</v>
      </c>
      <c r="I52" s="120"/>
      <c r="J52" s="120"/>
      <c r="K52" s="120"/>
      <c r="L52" s="163">
        <f t="shared" si="9"/>
        <v>0</v>
      </c>
      <c r="M52" s="23"/>
      <c r="N52" s="130"/>
      <c r="O52" s="131"/>
      <c r="P52" s="122">
        <f t="shared" si="10"/>
        <v>0</v>
      </c>
      <c r="Q52" s="132"/>
      <c r="R52" s="134"/>
      <c r="S52" s="50">
        <f t="shared" si="7"/>
        <v>0</v>
      </c>
      <c r="T52" s="12" t="str" cm="1">
        <f t="array" ref="T52">IF(S52:S52=0,"Ei toimenpiteitä","Kirjoita tähän mitä tehdään")</f>
        <v>Ei toimenpiteitä</v>
      </c>
      <c r="U52" s="14"/>
      <c r="V52" s="1"/>
      <c r="W52" s="1"/>
      <c r="X52" s="1"/>
      <c r="Y52" s="1"/>
    </row>
    <row r="53" spans="1:25">
      <c r="A53" s="14"/>
      <c r="B53" s="228" t="str">
        <f>IF(T53="Kirjoita tähän mitä tehdään","Sillan kantavat rakenteet *Rakennusselostus puuttuu","Sillan kantavat rakenteet")</f>
        <v>Sillan kantavat rakenteet</v>
      </c>
      <c r="C53" s="229"/>
      <c r="D53" s="120"/>
      <c r="E53" s="121"/>
      <c r="F53" s="120"/>
      <c r="G53" s="121"/>
      <c r="H53" s="163">
        <f t="shared" si="8"/>
        <v>0</v>
      </c>
      <c r="I53" s="120"/>
      <c r="J53" s="120"/>
      <c r="K53" s="120"/>
      <c r="L53" s="163">
        <f t="shared" si="9"/>
        <v>0</v>
      </c>
      <c r="M53" s="23"/>
      <c r="N53" s="130"/>
      <c r="O53" s="131"/>
      <c r="P53" s="122">
        <f t="shared" si="10"/>
        <v>0</v>
      </c>
      <c r="Q53" s="132"/>
      <c r="R53" s="134"/>
      <c r="S53" s="50">
        <f t="shared" si="7"/>
        <v>0</v>
      </c>
      <c r="T53" s="12" t="str" cm="1">
        <f t="array" ref="T53">IF(S53:S53=0,"Ei toimenpiteitä","Kirjoita tähän mitä tehdään")</f>
        <v>Ei toimenpiteitä</v>
      </c>
      <c r="U53" s="14"/>
      <c r="V53" s="1"/>
      <c r="W53" s="1"/>
      <c r="X53" s="1"/>
      <c r="Y53" s="1"/>
    </row>
    <row r="54" spans="1:25">
      <c r="A54" s="14"/>
      <c r="B54" s="228" t="str">
        <f>IF(T54="Kirjoita tähän mitä tehdään","Sillan kansirakenteet *Rakennusselostus puuttuu","Sillan kansirakenteet")</f>
        <v>Sillan kansirakenteet</v>
      </c>
      <c r="C54" s="229"/>
      <c r="D54" s="120"/>
      <c r="E54" s="121"/>
      <c r="F54" s="120"/>
      <c r="G54" s="121"/>
      <c r="H54" s="163">
        <f t="shared" si="8"/>
        <v>0</v>
      </c>
      <c r="I54" s="120"/>
      <c r="J54" s="120"/>
      <c r="K54" s="120"/>
      <c r="L54" s="163">
        <f t="shared" si="9"/>
        <v>0</v>
      </c>
      <c r="M54" s="23"/>
      <c r="N54" s="130"/>
      <c r="O54" s="131"/>
      <c r="P54" s="122">
        <f t="shared" si="10"/>
        <v>0</v>
      </c>
      <c r="Q54" s="132"/>
      <c r="R54" s="134"/>
      <c r="S54" s="50">
        <f t="shared" si="7"/>
        <v>0</v>
      </c>
      <c r="T54" s="12" t="str" cm="1">
        <f t="array" ref="T54">IF(S54:S54=0,"Ei toimenpiteitä","Kirjoita tähän mitä tehdään")</f>
        <v>Ei toimenpiteitä</v>
      </c>
      <c r="U54" s="14"/>
      <c r="V54" s="1"/>
      <c r="W54" s="1"/>
      <c r="X54" s="1"/>
      <c r="Y54" s="1"/>
    </row>
    <row r="55" spans="1:25">
      <c r="A55" s="14"/>
      <c r="B55" s="228" t="str">
        <f>IF(T55="Kirjoita tähän mitä tehdään","Sillan kaiteet *Rakennusselostus puuttuu","Sillan kaiteet")</f>
        <v>Sillan kaiteet</v>
      </c>
      <c r="C55" s="229"/>
      <c r="D55" s="120"/>
      <c r="E55" s="121"/>
      <c r="F55" s="120"/>
      <c r="G55" s="121"/>
      <c r="H55" s="163">
        <f t="shared" si="8"/>
        <v>0</v>
      </c>
      <c r="I55" s="120"/>
      <c r="J55" s="120"/>
      <c r="K55" s="120"/>
      <c r="L55" s="163">
        <f t="shared" si="9"/>
        <v>0</v>
      </c>
      <c r="M55" s="23"/>
      <c r="N55" s="130"/>
      <c r="O55" s="131"/>
      <c r="P55" s="122">
        <f t="shared" si="10"/>
        <v>0</v>
      </c>
      <c r="Q55" s="132"/>
      <c r="R55" s="134"/>
      <c r="S55" s="50">
        <f t="shared" si="7"/>
        <v>0</v>
      </c>
      <c r="T55" s="12" t="str" cm="1">
        <f t="array" ref="T55">IF(S55:S55=0,"Ei toimenpiteitä","Kirjoita tähän mitä tehdään")</f>
        <v>Ei toimenpiteitä</v>
      </c>
      <c r="U55" s="14"/>
      <c r="V55" s="1"/>
      <c r="W55" s="1"/>
      <c r="X55" s="1"/>
      <c r="Y55" s="1"/>
    </row>
    <row r="56" spans="1:25">
      <c r="A56" s="14"/>
      <c r="B56" s="198" t="str">
        <f>IF(T56="Kirjoita tähän mitä tehdään","Muu rakenne: *Rakennusselostus puuttuu","Muu rakenne:")</f>
        <v>Muu rakenne:</v>
      </c>
      <c r="C56" s="214"/>
      <c r="D56" s="120"/>
      <c r="E56" s="121"/>
      <c r="F56" s="120"/>
      <c r="G56" s="121"/>
      <c r="H56" s="163">
        <f t="shared" si="8"/>
        <v>0</v>
      </c>
      <c r="I56" s="120"/>
      <c r="J56" s="120"/>
      <c r="K56" s="120"/>
      <c r="L56" s="163">
        <f t="shared" si="9"/>
        <v>0</v>
      </c>
      <c r="M56" s="23"/>
      <c r="N56" s="130"/>
      <c r="O56" s="131"/>
      <c r="P56" s="122">
        <f t="shared" si="10"/>
        <v>0</v>
      </c>
      <c r="Q56" s="132"/>
      <c r="R56" s="134"/>
      <c r="S56" s="50">
        <f t="shared" si="7"/>
        <v>0</v>
      </c>
      <c r="T56" s="12" t="str" cm="1">
        <f t="array" ref="T56">IF(S56:S56=0,"Ei toimenpiteitä","Kirjoita tähän mitä tehdään")</f>
        <v>Ei toimenpiteitä</v>
      </c>
      <c r="U56" s="14"/>
      <c r="V56" s="1"/>
      <c r="W56" s="1"/>
      <c r="X56" s="1"/>
      <c r="Y56" s="1"/>
    </row>
    <row r="57" spans="1:25">
      <c r="A57" s="14"/>
      <c r="B57" s="198" t="str">
        <f>IF(T57="Kirjoita tähän mitä tehdään","Muu rakenne: *Rakennusselostus puuttuu","Muu rakenne:")</f>
        <v>Muu rakenne:</v>
      </c>
      <c r="C57" s="214"/>
      <c r="D57" s="120"/>
      <c r="E57" s="121"/>
      <c r="F57" s="120"/>
      <c r="G57" s="121"/>
      <c r="H57" s="163">
        <f t="shared" si="8"/>
        <v>0</v>
      </c>
      <c r="I57" s="120"/>
      <c r="J57" s="120"/>
      <c r="K57" s="120"/>
      <c r="L57" s="163">
        <f t="shared" si="9"/>
        <v>0</v>
      </c>
      <c r="M57" s="23"/>
      <c r="N57" s="130"/>
      <c r="O57" s="131"/>
      <c r="P57" s="122">
        <f t="shared" si="10"/>
        <v>0</v>
      </c>
      <c r="Q57" s="132"/>
      <c r="R57" s="134"/>
      <c r="S57" s="50">
        <f t="shared" si="7"/>
        <v>0</v>
      </c>
      <c r="T57" s="12" t="str" cm="1">
        <f t="array" ref="T57">IF(S57:S57=0,"Ei toimenpiteitä","Kirjoita tähän mitä tehdään")</f>
        <v>Ei toimenpiteitä</v>
      </c>
      <c r="U57" s="14"/>
      <c r="V57" s="1"/>
      <c r="W57" s="1"/>
      <c r="X57" s="1"/>
      <c r="Y57" s="1"/>
    </row>
    <row r="58" spans="1:25">
      <c r="A58" s="5" t="s">
        <v>44</v>
      </c>
      <c r="B58" s="5"/>
      <c r="C58" s="5"/>
      <c r="D58" s="30"/>
      <c r="E58" s="5"/>
      <c r="F58" s="5"/>
      <c r="G58" s="5"/>
      <c r="H58" s="5"/>
      <c r="I58" s="5"/>
      <c r="J58" s="5"/>
      <c r="K58" s="5"/>
      <c r="L58" s="28"/>
      <c r="M58" s="1"/>
      <c r="N58" s="98"/>
      <c r="O58" s="99"/>
      <c r="P58" s="5"/>
      <c r="Q58" s="5"/>
      <c r="R58" s="216"/>
      <c r="S58" s="50"/>
      <c r="T58" s="13"/>
      <c r="U58" s="14"/>
      <c r="V58" s="1"/>
      <c r="W58" s="1"/>
      <c r="X58" s="1"/>
      <c r="Y58" s="1"/>
    </row>
    <row r="59" spans="1:25">
      <c r="A59" s="14"/>
      <c r="B59" s="230" t="str">
        <f>IF(T59="Kirjoita tähän mitä tehdään","Reitistön raivaus *Rakennusselostus puuttuu","Reitistön raivaus")</f>
        <v>Reitistön raivaus</v>
      </c>
      <c r="C59" s="231"/>
      <c r="D59" s="120"/>
      <c r="E59" s="121"/>
      <c r="F59" s="120"/>
      <c r="G59" s="121"/>
      <c r="H59" s="163">
        <f t="shared" si="8"/>
        <v>0</v>
      </c>
      <c r="I59" s="120"/>
      <c r="J59" s="120"/>
      <c r="K59" s="120"/>
      <c r="L59" s="163">
        <f t="shared" si="9"/>
        <v>0</v>
      </c>
      <c r="M59" s="23"/>
      <c r="N59" s="130"/>
      <c r="O59" s="131"/>
      <c r="P59" s="122">
        <f t="shared" si="10"/>
        <v>0</v>
      </c>
      <c r="Q59" s="132"/>
      <c r="R59" s="134"/>
      <c r="S59" s="50">
        <f t="shared" si="7"/>
        <v>0</v>
      </c>
      <c r="T59" s="12" t="str" cm="1">
        <f t="array" ref="T59">IF(S59:S59=0,"Ei toimenpiteitä","Kirjoita tähän mitä tehdään")</f>
        <v>Ei toimenpiteitä</v>
      </c>
      <c r="U59" s="14"/>
      <c r="V59" s="1"/>
      <c r="W59" s="1"/>
      <c r="X59" s="1"/>
      <c r="Y59" s="1"/>
    </row>
    <row r="60" spans="1:25">
      <c r="A60" s="14"/>
      <c r="B60" s="228" t="str">
        <f>IF(T60="Kirjoita tähän mitä tehdään","Reitistön pohjatyöt *Rakennusselostus puuttuu","Reitistön pohjatyöt")</f>
        <v>Reitistön pohjatyöt</v>
      </c>
      <c r="C60" s="229"/>
      <c r="D60" s="120"/>
      <c r="E60" s="121"/>
      <c r="F60" s="120"/>
      <c r="G60" s="121"/>
      <c r="H60" s="163">
        <f t="shared" si="8"/>
        <v>0</v>
      </c>
      <c r="I60" s="120"/>
      <c r="J60" s="120"/>
      <c r="K60" s="120"/>
      <c r="L60" s="163">
        <f t="shared" si="9"/>
        <v>0</v>
      </c>
      <c r="M60" s="23"/>
      <c r="N60" s="130"/>
      <c r="O60" s="131"/>
      <c r="P60" s="122">
        <f t="shared" si="10"/>
        <v>0</v>
      </c>
      <c r="Q60" s="132"/>
      <c r="R60" s="134"/>
      <c r="S60" s="50">
        <f t="shared" si="7"/>
        <v>0</v>
      </c>
      <c r="T60" s="12" t="str" cm="1">
        <f t="array" ref="T60">IF(S60:S60=0,"Ei toimenpiteitä","Kirjoita tähän mitä tehdään")</f>
        <v>Ei toimenpiteitä</v>
      </c>
      <c r="U60" s="14"/>
      <c r="V60" s="1"/>
      <c r="W60" s="1"/>
      <c r="X60" s="1"/>
      <c r="Y60" s="1"/>
    </row>
    <row r="61" spans="1:25">
      <c r="A61" s="14"/>
      <c r="B61" s="228" t="str">
        <f>IF(T61="Kirjoita tähän mitä tehdään","Reitistön sorastus *Rakennusselostus puuttuu","Reitistön sorastus")</f>
        <v>Reitistön sorastus</v>
      </c>
      <c r="C61" s="229"/>
      <c r="D61" s="120"/>
      <c r="E61" s="121"/>
      <c r="F61" s="120"/>
      <c r="G61" s="121"/>
      <c r="H61" s="163">
        <f t="shared" si="8"/>
        <v>0</v>
      </c>
      <c r="I61" s="120"/>
      <c r="J61" s="120"/>
      <c r="K61" s="120"/>
      <c r="L61" s="163">
        <f t="shared" si="9"/>
        <v>0</v>
      </c>
      <c r="M61" s="23"/>
      <c r="N61" s="130"/>
      <c r="O61" s="131"/>
      <c r="P61" s="122">
        <f t="shared" si="10"/>
        <v>0</v>
      </c>
      <c r="Q61" s="132"/>
      <c r="R61" s="134"/>
      <c r="S61" s="50">
        <f t="shared" si="7"/>
        <v>0</v>
      </c>
      <c r="T61" s="12" t="str" cm="1">
        <f t="array" ref="T61">IF(S61:S61=0,"Ei toimenpiteitä","Kirjoita tähän mitä tehdään")</f>
        <v>Ei toimenpiteitä</v>
      </c>
      <c r="U61" s="14"/>
      <c r="V61" s="1"/>
      <c r="W61" s="1"/>
      <c r="X61" s="1"/>
      <c r="Y61" s="1"/>
    </row>
    <row r="62" spans="1:25">
      <c r="A62" s="14"/>
      <c r="B62" s="228" t="str">
        <f>IF(T62="Kirjoita tähän mitä tehdään","Kaide- ja tukirakenteet *Rakennusselostus puuttuu","Kaide- ja tukirakenteet")</f>
        <v>Kaide- ja tukirakenteet</v>
      </c>
      <c r="C62" s="229"/>
      <c r="D62" s="120"/>
      <c r="E62" s="121"/>
      <c r="F62" s="120"/>
      <c r="G62" s="121"/>
      <c r="H62" s="163">
        <f t="shared" si="8"/>
        <v>0</v>
      </c>
      <c r="I62" s="120"/>
      <c r="J62" s="120"/>
      <c r="K62" s="120"/>
      <c r="L62" s="163">
        <f t="shared" si="9"/>
        <v>0</v>
      </c>
      <c r="M62" s="23"/>
      <c r="N62" s="130"/>
      <c r="O62" s="131"/>
      <c r="P62" s="122">
        <f t="shared" si="10"/>
        <v>0</v>
      </c>
      <c r="Q62" s="132"/>
      <c r="R62" s="134"/>
      <c r="S62" s="50">
        <f t="shared" si="7"/>
        <v>0</v>
      </c>
      <c r="T62" s="12" t="str" cm="1">
        <f t="array" ref="T62">IF(S62:S62=0,"Ei toimenpiteitä","Kirjoita tähän mitä tehdään")</f>
        <v>Ei toimenpiteitä</v>
      </c>
      <c r="U62" s="14"/>
      <c r="V62" s="1"/>
      <c r="W62" s="1"/>
      <c r="X62" s="1"/>
      <c r="Y62" s="1"/>
    </row>
    <row r="63" spans="1:25">
      <c r="A63" s="14"/>
      <c r="B63" s="228" t="str">
        <f>IF(T63="Kirjoita tähän mitä tehdään","Reitistön levähdyspaikan rakenteet *Rakennusselostus puuttuu","Reitistön levähdyspaikan rakenteet")</f>
        <v>Reitistön levähdyspaikan rakenteet</v>
      </c>
      <c r="C63" s="229"/>
      <c r="D63" s="120"/>
      <c r="E63" s="121"/>
      <c r="F63" s="120"/>
      <c r="G63" s="121"/>
      <c r="H63" s="163">
        <f t="shared" si="8"/>
        <v>0</v>
      </c>
      <c r="I63" s="120"/>
      <c r="J63" s="120"/>
      <c r="K63" s="120"/>
      <c r="L63" s="163">
        <f t="shared" si="9"/>
        <v>0</v>
      </c>
      <c r="M63" s="23"/>
      <c r="N63" s="130"/>
      <c r="O63" s="131"/>
      <c r="P63" s="122">
        <f t="shared" si="10"/>
        <v>0</v>
      </c>
      <c r="Q63" s="132"/>
      <c r="R63" s="134"/>
      <c r="S63" s="50">
        <f t="shared" si="7"/>
        <v>0</v>
      </c>
      <c r="T63" s="12" t="str" cm="1">
        <f t="array" ref="T63">IF(S63:S63=0,"Ei toimenpiteitä","Kirjoita tähän mitä tehdään")</f>
        <v>Ei toimenpiteitä</v>
      </c>
      <c r="U63" s="14"/>
      <c r="V63" s="1"/>
      <c r="W63" s="1"/>
      <c r="X63" s="1"/>
      <c r="Y63" s="1"/>
    </row>
    <row r="64" spans="1:25">
      <c r="A64" s="14"/>
      <c r="B64" s="198" t="str">
        <f>IF(T64="Kirjoita tähän mitä tehdään","Muu kunnostus: *Rakennusselostus puuttuu","Muu kunnostus:")</f>
        <v>Muu kunnostus:</v>
      </c>
      <c r="C64" s="214"/>
      <c r="D64" s="120"/>
      <c r="E64" s="121"/>
      <c r="F64" s="120"/>
      <c r="G64" s="121"/>
      <c r="H64" s="163">
        <f t="shared" si="8"/>
        <v>0</v>
      </c>
      <c r="I64" s="120"/>
      <c r="J64" s="120"/>
      <c r="K64" s="120"/>
      <c r="L64" s="163">
        <f t="shared" si="9"/>
        <v>0</v>
      </c>
      <c r="M64" s="23"/>
      <c r="N64" s="130"/>
      <c r="O64" s="131"/>
      <c r="P64" s="122">
        <f t="shared" si="10"/>
        <v>0</v>
      </c>
      <c r="Q64" s="132"/>
      <c r="R64" s="134"/>
      <c r="S64" s="50">
        <f t="shared" si="7"/>
        <v>0</v>
      </c>
      <c r="T64" s="12" t="str" cm="1">
        <f t="array" ref="T64">IF(S64:S64=0,"Ei toimenpiteitä","Kirjoita tähän mitä tehdään")</f>
        <v>Ei toimenpiteitä</v>
      </c>
      <c r="U64" s="14"/>
      <c r="V64" s="1"/>
      <c r="W64" s="1"/>
      <c r="X64" s="1"/>
      <c r="Y64" s="1"/>
    </row>
    <row r="65" spans="1:25">
      <c r="A65" s="14"/>
      <c r="B65" s="198" t="str">
        <f>IF(T65="Kirjoita tähän mitä tehdään","Muu kunnostus: *Rakennusselostus puuttuu","Muu kunnostus:")</f>
        <v>Muu kunnostus:</v>
      </c>
      <c r="C65" s="214"/>
      <c r="D65" s="120"/>
      <c r="E65" s="121"/>
      <c r="F65" s="120"/>
      <c r="G65" s="121"/>
      <c r="H65" s="163">
        <f t="shared" si="8"/>
        <v>0</v>
      </c>
      <c r="I65" s="120"/>
      <c r="J65" s="120"/>
      <c r="K65" s="120"/>
      <c r="L65" s="163">
        <f t="shared" si="9"/>
        <v>0</v>
      </c>
      <c r="M65" s="23"/>
      <c r="N65" s="130"/>
      <c r="O65" s="131"/>
      <c r="P65" s="122">
        <f t="shared" si="10"/>
        <v>0</v>
      </c>
      <c r="Q65" s="132"/>
      <c r="R65" s="134"/>
      <c r="S65" s="50">
        <f t="shared" si="7"/>
        <v>0</v>
      </c>
      <c r="T65" s="12" t="str" cm="1">
        <f t="array" ref="T65">IF(S65:S65=0,"Ei toimenpiteitä","Kirjoita tähän mitä tehdään")</f>
        <v>Ei toimenpiteitä</v>
      </c>
      <c r="U65" s="14"/>
      <c r="V65" s="1"/>
      <c r="W65" s="1"/>
      <c r="X65" s="1"/>
      <c r="Y65" s="1"/>
    </row>
    <row r="66" spans="1:25">
      <c r="A66" s="14"/>
      <c r="B66" s="198" t="str">
        <f>IF(T66="Kirjoita tähän mitä tehdään","Muu kunnostus: *Rakennusselostus puuttuu","Muu kunnostus:")</f>
        <v>Muu kunnostus:</v>
      </c>
      <c r="C66" s="214"/>
      <c r="D66" s="120"/>
      <c r="E66" s="121"/>
      <c r="F66" s="120"/>
      <c r="G66" s="121"/>
      <c r="H66" s="163">
        <f t="shared" si="8"/>
        <v>0</v>
      </c>
      <c r="I66" s="120"/>
      <c r="J66" s="120"/>
      <c r="K66" s="120"/>
      <c r="L66" s="163">
        <f t="shared" si="9"/>
        <v>0</v>
      </c>
      <c r="M66" s="23"/>
      <c r="N66" s="130"/>
      <c r="O66" s="131"/>
      <c r="P66" s="122">
        <f t="shared" si="10"/>
        <v>0</v>
      </c>
      <c r="Q66" s="132"/>
      <c r="R66" s="134"/>
      <c r="S66" s="50">
        <f t="shared" si="7"/>
        <v>0</v>
      </c>
      <c r="T66" s="12" t="str" cm="1">
        <f t="array" ref="T66">IF(S66:S66=0,"Ei toimenpiteitä","Kirjoita tähän mitä tehdään")</f>
        <v>Ei toimenpiteitä</v>
      </c>
      <c r="U66" s="14"/>
      <c r="V66" s="1"/>
      <c r="W66" s="1"/>
      <c r="X66" s="1"/>
      <c r="Y66" s="1"/>
    </row>
    <row r="67" spans="1:25">
      <c r="A67" s="5" t="s">
        <v>90</v>
      </c>
      <c r="B67" s="5"/>
      <c r="C67" s="5"/>
      <c r="D67" s="30"/>
      <c r="E67" s="5"/>
      <c r="F67" s="5"/>
      <c r="G67" s="5"/>
      <c r="H67" s="5"/>
      <c r="I67" s="5"/>
      <c r="J67" s="5"/>
      <c r="K67" s="5"/>
      <c r="L67" s="28"/>
      <c r="M67" s="1"/>
      <c r="N67" s="98"/>
      <c r="O67" s="99"/>
      <c r="P67" s="5"/>
      <c r="Q67" s="5"/>
      <c r="R67" s="216"/>
      <c r="S67" s="50"/>
      <c r="T67" s="13"/>
      <c r="U67" s="14"/>
      <c r="V67" s="1"/>
      <c r="W67" s="1"/>
      <c r="X67" s="1"/>
      <c r="Y67" s="1"/>
    </row>
    <row r="68" spans="1:25">
      <c r="A68" s="14"/>
      <c r="B68" s="230" t="str">
        <f>IF(T68="Kirjoita tähän mitä tehdään","Opastintolppien perustamistyöt *Rakennusselostus puuttuu","Opastintolppien perustamistyöt")</f>
        <v>Opastintolppien perustamistyöt</v>
      </c>
      <c r="C68" s="231"/>
      <c r="D68" s="120"/>
      <c r="E68" s="121"/>
      <c r="F68" s="120"/>
      <c r="G68" s="121"/>
      <c r="H68" s="163">
        <f t="shared" si="8"/>
        <v>0</v>
      </c>
      <c r="I68" s="120"/>
      <c r="J68" s="120"/>
      <c r="K68" s="120"/>
      <c r="L68" s="163">
        <f t="shared" si="9"/>
        <v>0</v>
      </c>
      <c r="M68" s="23"/>
      <c r="N68" s="130"/>
      <c r="O68" s="131"/>
      <c r="P68" s="122">
        <f t="shared" si="10"/>
        <v>0</v>
      </c>
      <c r="Q68" s="132"/>
      <c r="R68" s="134"/>
      <c r="S68" s="50">
        <f t="shared" si="7"/>
        <v>0</v>
      </c>
      <c r="T68" s="12" t="str" cm="1">
        <f t="array" ref="T68">IF(S68:S68=0,"Ei toimenpiteitä","Kirjoita tähän mitä tehdään")</f>
        <v>Ei toimenpiteitä</v>
      </c>
      <c r="U68" s="14"/>
      <c r="V68" s="1"/>
      <c r="W68" s="1"/>
      <c r="X68" s="1"/>
      <c r="Y68" s="1"/>
    </row>
    <row r="69" spans="1:25">
      <c r="A69" s="14"/>
      <c r="B69" s="228" t="str">
        <f>IF(T69="Kirjoita tähän mitä tehdään","Opastintolpat *Rakennusselostus puuttuu","Opastintolpat")</f>
        <v>Opastintolpat</v>
      </c>
      <c r="C69" s="229"/>
      <c r="D69" s="120"/>
      <c r="E69" s="121"/>
      <c r="F69" s="120"/>
      <c r="G69" s="121"/>
      <c r="H69" s="163">
        <f t="shared" si="8"/>
        <v>0</v>
      </c>
      <c r="I69" s="120"/>
      <c r="J69" s="120"/>
      <c r="K69" s="120"/>
      <c r="L69" s="163">
        <f t="shared" si="9"/>
        <v>0</v>
      </c>
      <c r="M69" s="23"/>
      <c r="N69" s="130"/>
      <c r="O69" s="131"/>
      <c r="P69" s="122">
        <f t="shared" si="10"/>
        <v>0</v>
      </c>
      <c r="Q69" s="132"/>
      <c r="R69" s="134"/>
      <c r="S69" s="50">
        <f t="shared" si="7"/>
        <v>0</v>
      </c>
      <c r="T69" s="12" t="str" cm="1">
        <f t="array" ref="T69">IF(S69:S69=0,"Ei toimenpiteitä","Kirjoita tähän mitä tehdään")</f>
        <v>Ei toimenpiteitä</v>
      </c>
      <c r="U69" s="14"/>
      <c r="V69" s="1"/>
      <c r="W69" s="1"/>
      <c r="X69" s="1"/>
      <c r="Y69" s="1"/>
    </row>
    <row r="70" spans="1:25">
      <c r="A70" s="14"/>
      <c r="B70" s="228" t="str">
        <f>IF(T70="Kirjoita tähän mitä tehdään","Opastinkylttien kiinnitysosat *Rakennusselostus puuttuu","Opastinkylttien kiinnitysosat")</f>
        <v>Opastinkylttien kiinnitysosat</v>
      </c>
      <c r="C70" s="229"/>
      <c r="D70" s="120"/>
      <c r="E70" s="121"/>
      <c r="F70" s="120"/>
      <c r="G70" s="121"/>
      <c r="H70" s="163">
        <f t="shared" si="8"/>
        <v>0</v>
      </c>
      <c r="I70" s="120"/>
      <c r="J70" s="120"/>
      <c r="K70" s="120"/>
      <c r="L70" s="163">
        <f t="shared" si="9"/>
        <v>0</v>
      </c>
      <c r="M70" s="23"/>
      <c r="N70" s="130"/>
      <c r="O70" s="131"/>
      <c r="P70" s="122">
        <f t="shared" si="10"/>
        <v>0</v>
      </c>
      <c r="Q70" s="132"/>
      <c r="R70" s="134"/>
      <c r="S70" s="50">
        <f t="shared" si="7"/>
        <v>0</v>
      </c>
      <c r="T70" s="12" t="str" cm="1">
        <f t="array" ref="T70">IF(S70:S70=0,"Ei toimenpiteitä","Kirjoita tähän mitä tehdään")</f>
        <v>Ei toimenpiteitä</v>
      </c>
      <c r="U70" s="14"/>
      <c r="V70" s="1"/>
      <c r="W70" s="1"/>
      <c r="X70" s="1"/>
      <c r="Y70" s="1"/>
    </row>
    <row r="71" spans="1:25">
      <c r="A71" s="14"/>
      <c r="B71" s="228" t="str">
        <f>IF(T71="Kirjoita tähän mitä tehdään","Opastinkyltit (puu tai metalli) *Rakennusselostus puuttuu","Opastinkyltit (puu tai metalli)")</f>
        <v>Opastinkyltit (puu tai metalli)</v>
      </c>
      <c r="C71" s="229"/>
      <c r="D71" s="120"/>
      <c r="E71" s="121"/>
      <c r="F71" s="120"/>
      <c r="G71" s="121"/>
      <c r="H71" s="163">
        <f t="shared" si="8"/>
        <v>0</v>
      </c>
      <c r="I71" s="120"/>
      <c r="J71" s="120"/>
      <c r="K71" s="120"/>
      <c r="L71" s="163">
        <f t="shared" si="9"/>
        <v>0</v>
      </c>
      <c r="M71" s="23"/>
      <c r="N71" s="130"/>
      <c r="O71" s="131"/>
      <c r="P71" s="122">
        <f t="shared" si="10"/>
        <v>0</v>
      </c>
      <c r="Q71" s="132"/>
      <c r="R71" s="134"/>
      <c r="S71" s="50">
        <f t="shared" si="7"/>
        <v>0</v>
      </c>
      <c r="T71" s="12" t="str" cm="1">
        <f t="array" ref="T71">IF(S71:S71=0,"Ei toimenpiteitä","Kirjoita tähän mitä tehdään")</f>
        <v>Ei toimenpiteitä</v>
      </c>
      <c r="U71" s="14"/>
      <c r="V71" s="1"/>
      <c r="W71" s="1"/>
      <c r="X71" s="1"/>
      <c r="Y71" s="1"/>
    </row>
    <row r="72" spans="1:25">
      <c r="A72" s="14"/>
      <c r="B72" s="228" t="str">
        <f>IF(T72="Kirjoita tähän mitä tehdään","Opasteiden tai viittojen tekstit *Rakennusselostus puuttuu","Opasteiden tai viittojen tekstit")</f>
        <v>Opasteiden tai viittojen tekstit</v>
      </c>
      <c r="C72" s="229"/>
      <c r="D72" s="120"/>
      <c r="E72" s="121"/>
      <c r="F72" s="120"/>
      <c r="G72" s="121"/>
      <c r="H72" s="163">
        <f t="shared" si="8"/>
        <v>0</v>
      </c>
      <c r="I72" s="120"/>
      <c r="J72" s="120"/>
      <c r="K72" s="120"/>
      <c r="L72" s="163">
        <f t="shared" si="9"/>
        <v>0</v>
      </c>
      <c r="M72" s="23"/>
      <c r="N72" s="130"/>
      <c r="O72" s="131"/>
      <c r="P72" s="122">
        <f t="shared" si="10"/>
        <v>0</v>
      </c>
      <c r="Q72" s="132"/>
      <c r="R72" s="134"/>
      <c r="S72" s="50">
        <f t="shared" si="7"/>
        <v>0</v>
      </c>
      <c r="T72" s="12" t="str" cm="1">
        <f t="array" ref="T72">IF(S72:S72=0,"Ei toimenpiteitä","Kirjoita tähän mitä tehdään")</f>
        <v>Ei toimenpiteitä</v>
      </c>
      <c r="U72" s="14"/>
      <c r="V72" s="1"/>
      <c r="W72" s="1"/>
      <c r="X72" s="1"/>
      <c r="Y72" s="1"/>
    </row>
    <row r="73" spans="1:25">
      <c r="A73" s="14"/>
      <c r="B73" s="228" t="str">
        <f>IF(T73="Kirjoita tähän mitä tehdään","Reittimerkinnät *Rakennusselostus puuttuu","Reittimerkinnät")</f>
        <v>Reittimerkinnät</v>
      </c>
      <c r="C73" s="229"/>
      <c r="D73" s="120"/>
      <c r="E73" s="121"/>
      <c r="F73" s="120"/>
      <c r="G73" s="121"/>
      <c r="H73" s="163">
        <f t="shared" si="8"/>
        <v>0</v>
      </c>
      <c r="I73" s="120"/>
      <c r="J73" s="120"/>
      <c r="K73" s="120"/>
      <c r="L73" s="163">
        <f t="shared" si="9"/>
        <v>0</v>
      </c>
      <c r="M73" s="23"/>
      <c r="N73" s="130"/>
      <c r="O73" s="131"/>
      <c r="P73" s="122">
        <f t="shared" si="10"/>
        <v>0</v>
      </c>
      <c r="Q73" s="132"/>
      <c r="R73" s="134"/>
      <c r="S73" s="50">
        <f t="shared" si="7"/>
        <v>0</v>
      </c>
      <c r="T73" s="12" t="str" cm="1">
        <f t="array" ref="T73">IF(S73:S73=0,"Ei toimenpiteitä","Kirjoita tähän mitä tehdään")</f>
        <v>Ei toimenpiteitä</v>
      </c>
      <c r="U73" s="14"/>
      <c r="V73" s="1"/>
      <c r="W73" s="1"/>
      <c r="X73" s="1"/>
      <c r="Y73" s="1"/>
    </row>
    <row r="74" spans="1:25">
      <c r="A74" s="14"/>
      <c r="B74" s="198" t="str">
        <f>IF(T74="Kirjoita tähän mitä tehdään","Muu rakenne: *Rakennusselostus puuttuu","Muu rakenne:")</f>
        <v>Muu rakenne:</v>
      </c>
      <c r="C74" s="214"/>
      <c r="D74" s="120"/>
      <c r="E74" s="121"/>
      <c r="F74" s="120"/>
      <c r="G74" s="121"/>
      <c r="H74" s="163">
        <f t="shared" si="8"/>
        <v>0</v>
      </c>
      <c r="I74" s="120"/>
      <c r="J74" s="120"/>
      <c r="K74" s="120"/>
      <c r="L74" s="163">
        <f t="shared" si="9"/>
        <v>0</v>
      </c>
      <c r="M74" s="23"/>
      <c r="N74" s="130"/>
      <c r="O74" s="131"/>
      <c r="P74" s="122">
        <f t="shared" si="10"/>
        <v>0</v>
      </c>
      <c r="Q74" s="132"/>
      <c r="R74" s="134"/>
      <c r="S74" s="50">
        <f t="shared" si="7"/>
        <v>0</v>
      </c>
      <c r="T74" s="12" t="str" cm="1">
        <f t="array" ref="T74">IF(S74:S74=0,"Ei toimenpiteitä","Kirjoita tähän mitä tehdään")</f>
        <v>Ei toimenpiteitä</v>
      </c>
      <c r="U74" s="14"/>
      <c r="V74" s="1"/>
      <c r="W74" s="1"/>
      <c r="X74" s="1"/>
      <c r="Y74" s="1"/>
    </row>
    <row r="75" spans="1:25">
      <c r="A75" s="14"/>
      <c r="B75" s="198" t="str">
        <f>IF(T75="Kirjoita tähän mitä tehdään","Muu rakenne: *Rakennusselostus puuttuu","Muu rakenne:")</f>
        <v>Muu rakenne:</v>
      </c>
      <c r="C75" s="214"/>
      <c r="D75" s="120"/>
      <c r="E75" s="121"/>
      <c r="F75" s="120"/>
      <c r="G75" s="121"/>
      <c r="H75" s="163">
        <f t="shared" si="8"/>
        <v>0</v>
      </c>
      <c r="I75" s="120"/>
      <c r="J75" s="120"/>
      <c r="K75" s="120"/>
      <c r="L75" s="163">
        <f t="shared" si="9"/>
        <v>0</v>
      </c>
      <c r="M75" s="23"/>
      <c r="N75" s="130"/>
      <c r="O75" s="131"/>
      <c r="P75" s="122">
        <f t="shared" si="10"/>
        <v>0</v>
      </c>
      <c r="Q75" s="132"/>
      <c r="R75" s="134"/>
      <c r="S75" s="50">
        <f t="shared" si="7"/>
        <v>0</v>
      </c>
      <c r="T75" s="12" t="str" cm="1">
        <f t="array" ref="T75">IF(S75:S75=0,"Ei toimenpiteitä","Kirjoita tähän mitä tehdään")</f>
        <v>Ei toimenpiteitä</v>
      </c>
      <c r="U75" s="14"/>
      <c r="V75" s="1"/>
      <c r="W75" s="1"/>
      <c r="X75" s="1"/>
      <c r="Y75" s="1"/>
    </row>
    <row r="76" spans="1:25">
      <c r="A76" s="5" t="s">
        <v>41</v>
      </c>
      <c r="B76" s="5"/>
      <c r="C76" s="5"/>
      <c r="D76" s="30"/>
      <c r="E76" s="5"/>
      <c r="F76" s="5"/>
      <c r="G76" s="5"/>
      <c r="H76" s="5"/>
      <c r="I76" s="5"/>
      <c r="J76" s="5"/>
      <c r="K76" s="5"/>
      <c r="L76" s="28"/>
      <c r="M76" s="1"/>
      <c r="N76" s="98"/>
      <c r="O76" s="99"/>
      <c r="P76" s="5"/>
      <c r="Q76" s="5"/>
      <c r="R76" s="216"/>
      <c r="S76" s="50"/>
      <c r="T76" s="13"/>
      <c r="U76" s="14"/>
      <c r="V76" s="1"/>
      <c r="W76" s="1"/>
      <c r="X76" s="1"/>
      <c r="Y76" s="1"/>
    </row>
    <row r="77" spans="1:25">
      <c r="A77" s="14"/>
      <c r="B77" s="230" t="str">
        <f>IF(T77="Kirjoita tähän mitä tehdään","Opastintalun rungon perustamistyöt *Rakennusselostus puuttuu","Opastintalun rungon perustamistyöt")</f>
        <v>Opastintalun rungon perustamistyöt</v>
      </c>
      <c r="C77" s="231"/>
      <c r="D77" s="120"/>
      <c r="E77" s="121"/>
      <c r="F77" s="120"/>
      <c r="G77" s="121"/>
      <c r="H77" s="163">
        <f t="shared" si="8"/>
        <v>0</v>
      </c>
      <c r="I77" s="120"/>
      <c r="J77" s="120"/>
      <c r="K77" s="120"/>
      <c r="L77" s="163">
        <f t="shared" si="9"/>
        <v>0</v>
      </c>
      <c r="M77" s="23"/>
      <c r="N77" s="130"/>
      <c r="O77" s="131"/>
      <c r="P77" s="122">
        <f t="shared" si="10"/>
        <v>0</v>
      </c>
      <c r="Q77" s="132"/>
      <c r="R77" s="134"/>
      <c r="S77" s="50">
        <f t="shared" si="7"/>
        <v>0</v>
      </c>
      <c r="T77" s="12" t="str" cm="1">
        <f t="array" ref="T77">IF(S77:S77=0,"Ei toimenpiteitä","Kirjoita tähän mitä tehdään")</f>
        <v>Ei toimenpiteitä</v>
      </c>
      <c r="U77" s="14"/>
      <c r="V77" s="1"/>
      <c r="W77" s="1"/>
      <c r="X77" s="1"/>
      <c r="Y77" s="1"/>
    </row>
    <row r="78" spans="1:25">
      <c r="A78" s="14"/>
      <c r="B78" s="228" t="str">
        <f>IF(T78="Kirjoita tähän mitä tehdään","Opastintaulun runko *Rakennusselostus puuttuu","Opastintaulun runko")</f>
        <v>Opastintaulun runko</v>
      </c>
      <c r="C78" s="229"/>
      <c r="D78" s="120"/>
      <c r="E78" s="121"/>
      <c r="F78" s="120"/>
      <c r="G78" s="121"/>
      <c r="H78" s="163">
        <f t="shared" si="8"/>
        <v>0</v>
      </c>
      <c r="I78" s="120"/>
      <c r="J78" s="120"/>
      <c r="K78" s="120"/>
      <c r="L78" s="163">
        <f t="shared" si="9"/>
        <v>0</v>
      </c>
      <c r="M78" s="23"/>
      <c r="N78" s="130"/>
      <c r="O78" s="131"/>
      <c r="P78" s="122">
        <f t="shared" si="10"/>
        <v>0</v>
      </c>
      <c r="Q78" s="132"/>
      <c r="R78" s="134"/>
      <c r="S78" s="50">
        <f t="shared" si="7"/>
        <v>0</v>
      </c>
      <c r="T78" s="12" t="str" cm="1">
        <f t="array" ref="T78">IF(S78:S78=0,"Ei toimenpiteitä","Kirjoita tähän mitä tehdään")</f>
        <v>Ei toimenpiteitä</v>
      </c>
      <c r="U78" s="14"/>
      <c r="V78" s="1"/>
      <c r="W78" s="1"/>
      <c r="X78" s="1"/>
      <c r="Y78" s="1"/>
    </row>
    <row r="79" spans="1:25">
      <c r="A79" s="14"/>
      <c r="B79" s="228" t="str">
        <f>IF(T79="Kirjoita tähän mitä tehdään","Opastintaulun kiinnitystarvikkeet *Rakennusselostus puuttuu","Opastintaulun kiinnitystarvikkeet")</f>
        <v>Opastintaulun kiinnitystarvikkeet</v>
      </c>
      <c r="C79" s="229"/>
      <c r="D79" s="120"/>
      <c r="E79" s="121"/>
      <c r="F79" s="120"/>
      <c r="G79" s="121"/>
      <c r="H79" s="163">
        <f t="shared" si="8"/>
        <v>0</v>
      </c>
      <c r="I79" s="120"/>
      <c r="J79" s="120"/>
      <c r="K79" s="120"/>
      <c r="L79" s="163">
        <f t="shared" si="9"/>
        <v>0</v>
      </c>
      <c r="M79" s="23"/>
      <c r="N79" s="130"/>
      <c r="O79" s="131"/>
      <c r="P79" s="122">
        <f t="shared" si="10"/>
        <v>0</v>
      </c>
      <c r="Q79" s="132"/>
      <c r="R79" s="134"/>
      <c r="S79" s="50">
        <f t="shared" si="7"/>
        <v>0</v>
      </c>
      <c r="T79" s="12" t="str" cm="1">
        <f t="array" ref="T79">IF(S79:S79=0,"Ei toimenpiteitä","Kirjoita tähän mitä tehdään")</f>
        <v>Ei toimenpiteitä</v>
      </c>
      <c r="U79" s="14"/>
      <c r="V79" s="1"/>
      <c r="W79" s="1"/>
      <c r="X79" s="1"/>
      <c r="Y79" s="1"/>
    </row>
    <row r="80" spans="1:25">
      <c r="A80" s="14"/>
      <c r="B80" s="228" t="str">
        <f>IF(T80="Kirjoita tähän mitä tehdään","Opastitaulun kuvat ja tekstit *Rakennusselostus puuttuu","Opastitaulun kuvat ja tekstit")</f>
        <v>Opastitaulun kuvat ja tekstit</v>
      </c>
      <c r="C80" s="229"/>
      <c r="D80" s="120"/>
      <c r="E80" s="121"/>
      <c r="F80" s="120"/>
      <c r="G80" s="121"/>
      <c r="H80" s="163">
        <f t="shared" si="8"/>
        <v>0</v>
      </c>
      <c r="I80" s="120"/>
      <c r="J80" s="120"/>
      <c r="K80" s="120"/>
      <c r="L80" s="163">
        <f t="shared" si="9"/>
        <v>0</v>
      </c>
      <c r="M80" s="23"/>
      <c r="N80" s="130"/>
      <c r="O80" s="131"/>
      <c r="P80" s="122">
        <f t="shared" si="10"/>
        <v>0</v>
      </c>
      <c r="Q80" s="132"/>
      <c r="R80" s="134"/>
      <c r="S80" s="50">
        <f t="shared" si="7"/>
        <v>0</v>
      </c>
      <c r="T80" s="12" t="str" cm="1">
        <f t="array" ref="T80">IF(S80:S80=0,"Ei toimenpiteitä","Kirjoita tähän mitä tehdään")</f>
        <v>Ei toimenpiteitä</v>
      </c>
      <c r="U80" s="14"/>
      <c r="V80" s="1"/>
      <c r="W80" s="1"/>
      <c r="X80" s="1"/>
      <c r="Y80" s="1"/>
    </row>
    <row r="81" spans="1:25">
      <c r="A81" s="14"/>
      <c r="B81" s="228" t="str">
        <f>IF(T81="Kirjoita tähän mitä tehdään","Opastitaulun pintakäsittely *Rakennusselostus puuttuu","Opastitaulun pintakäsittely")</f>
        <v>Opastitaulun pintakäsittely</v>
      </c>
      <c r="C81" s="229"/>
      <c r="D81" s="120"/>
      <c r="E81" s="121"/>
      <c r="F81" s="120"/>
      <c r="G81" s="121"/>
      <c r="H81" s="163">
        <f t="shared" si="8"/>
        <v>0</v>
      </c>
      <c r="I81" s="120"/>
      <c r="J81" s="120"/>
      <c r="K81" s="120"/>
      <c r="L81" s="163">
        <f t="shared" si="9"/>
        <v>0</v>
      </c>
      <c r="M81" s="23"/>
      <c r="N81" s="130"/>
      <c r="O81" s="131"/>
      <c r="P81" s="122">
        <f t="shared" si="10"/>
        <v>0</v>
      </c>
      <c r="Q81" s="132"/>
      <c r="R81" s="134"/>
      <c r="S81" s="50">
        <f t="shared" ref="S81:S114" si="11">L81+P81</f>
        <v>0</v>
      </c>
      <c r="T81" s="12" t="str" cm="1">
        <f t="array" ref="T81">IF(S81:S81=0,"Ei toimenpiteitä","Kirjoita tähän mitä tehdään")</f>
        <v>Ei toimenpiteitä</v>
      </c>
      <c r="U81" s="14"/>
      <c r="V81" s="1"/>
      <c r="W81" s="1"/>
      <c r="X81" s="1"/>
      <c r="Y81" s="1"/>
    </row>
    <row r="82" spans="1:25">
      <c r="A82" s="14"/>
      <c r="B82" s="228" t="str">
        <f>IF(T82="Kirjoita tähän mitä tehdään","Opastitaulun kiinnitystarvikkeet *Rakennusselostus puuttuu","Opastitaulun kiinnitystarvikkeet")</f>
        <v>Opastitaulun kiinnitystarvikkeet</v>
      </c>
      <c r="C82" s="229"/>
      <c r="D82" s="120"/>
      <c r="E82" s="121"/>
      <c r="F82" s="120"/>
      <c r="G82" s="121"/>
      <c r="H82" s="163">
        <f t="shared" si="8"/>
        <v>0</v>
      </c>
      <c r="I82" s="120"/>
      <c r="J82" s="120"/>
      <c r="K82" s="120"/>
      <c r="L82" s="163">
        <f t="shared" si="9"/>
        <v>0</v>
      </c>
      <c r="M82" s="23"/>
      <c r="N82" s="130"/>
      <c r="O82" s="131"/>
      <c r="P82" s="122">
        <f t="shared" si="10"/>
        <v>0</v>
      </c>
      <c r="Q82" s="132"/>
      <c r="R82" s="134"/>
      <c r="S82" s="50">
        <f t="shared" si="11"/>
        <v>0</v>
      </c>
      <c r="T82" s="12" t="str" cm="1">
        <f t="array" ref="T82">IF(S82:S82=0,"Ei toimenpiteitä","Kirjoita tähän mitä tehdään")</f>
        <v>Ei toimenpiteitä</v>
      </c>
      <c r="U82" s="14"/>
      <c r="V82" s="1"/>
      <c r="W82" s="1"/>
      <c r="X82" s="1"/>
      <c r="Y82" s="1"/>
    </row>
    <row r="83" spans="1:25">
      <c r="A83" s="14"/>
      <c r="B83" s="228" t="str">
        <f>IF(T83="Kirjoita tähän mitä tehdään","Opastintaulun sähkötyöt *Rakennusselostus puuttuu","Opastintaulun sähkötyöt")</f>
        <v>Opastintaulun sähkötyöt</v>
      </c>
      <c r="C83" s="229"/>
      <c r="D83" s="120"/>
      <c r="E83" s="121"/>
      <c r="F83" s="120"/>
      <c r="G83" s="121"/>
      <c r="H83" s="163">
        <f t="shared" si="8"/>
        <v>0</v>
      </c>
      <c r="I83" s="120"/>
      <c r="J83" s="120"/>
      <c r="K83" s="120"/>
      <c r="L83" s="163">
        <f t="shared" si="9"/>
        <v>0</v>
      </c>
      <c r="M83" s="23"/>
      <c r="N83" s="130"/>
      <c r="O83" s="131"/>
      <c r="P83" s="122">
        <f t="shared" si="10"/>
        <v>0</v>
      </c>
      <c r="Q83" s="132"/>
      <c r="R83" s="134"/>
      <c r="S83" s="50">
        <f t="shared" si="11"/>
        <v>0</v>
      </c>
      <c r="T83" s="12" t="str" cm="1">
        <f t="array" ref="T83">IF(S83:S83=0,"Ei toimenpiteitä","Kirjoita tähän mitä tehdään")</f>
        <v>Ei toimenpiteitä</v>
      </c>
      <c r="U83" s="14"/>
      <c r="V83" s="1"/>
      <c r="W83" s="1"/>
      <c r="X83" s="1"/>
      <c r="Y83" s="1"/>
    </row>
    <row r="84" spans="1:25">
      <c r="A84" s="14"/>
      <c r="B84" s="198" t="str">
        <f>IF(T84="Kirjoita tähän mitä tehdään","Muu opasterakenne: *Rakennusselostus puuttuu","Muu opasterakenne:")</f>
        <v>Muu opasterakenne:</v>
      </c>
      <c r="C84" s="214"/>
      <c r="D84" s="120"/>
      <c r="E84" s="121"/>
      <c r="F84" s="120"/>
      <c r="G84" s="121"/>
      <c r="H84" s="163">
        <f t="shared" si="8"/>
        <v>0</v>
      </c>
      <c r="I84" s="120"/>
      <c r="J84" s="120"/>
      <c r="K84" s="120"/>
      <c r="L84" s="163">
        <f t="shared" si="9"/>
        <v>0</v>
      </c>
      <c r="M84" s="23"/>
      <c r="N84" s="130"/>
      <c r="O84" s="131"/>
      <c r="P84" s="122">
        <f t="shared" si="10"/>
        <v>0</v>
      </c>
      <c r="Q84" s="132"/>
      <c r="R84" s="134"/>
      <c r="S84" s="50">
        <f t="shared" si="11"/>
        <v>0</v>
      </c>
      <c r="T84" s="12" t="str" cm="1">
        <f t="array" ref="T84">IF(S84:S84=0,"Ei toimenpiteitä","Kirjoita tähän mitä tehdään")</f>
        <v>Ei toimenpiteitä</v>
      </c>
      <c r="U84" s="14"/>
      <c r="V84" s="1"/>
      <c r="W84" s="1"/>
      <c r="X84" s="1"/>
      <c r="Y84" s="1"/>
    </row>
    <row r="85" spans="1:25">
      <c r="A85" s="14"/>
      <c r="B85" s="198" t="str">
        <f>IF(T85="Kirjoita tähän mitä tehdään","Muu opasterakenne: *Rakennusselostus puuttuu","Muu opasterakenne:")</f>
        <v>Muu opasterakenne:</v>
      </c>
      <c r="C85" s="214"/>
      <c r="D85" s="120"/>
      <c r="E85" s="121"/>
      <c r="F85" s="120"/>
      <c r="G85" s="121"/>
      <c r="H85" s="163">
        <f t="shared" si="8"/>
        <v>0</v>
      </c>
      <c r="I85" s="120"/>
      <c r="J85" s="120"/>
      <c r="K85" s="120"/>
      <c r="L85" s="163">
        <f t="shared" si="9"/>
        <v>0</v>
      </c>
      <c r="M85" s="23"/>
      <c r="N85" s="130"/>
      <c r="O85" s="131"/>
      <c r="P85" s="122">
        <f t="shared" si="10"/>
        <v>0</v>
      </c>
      <c r="Q85" s="132"/>
      <c r="R85" s="134"/>
      <c r="S85" s="50">
        <f t="shared" si="11"/>
        <v>0</v>
      </c>
      <c r="T85" s="12" t="str" cm="1">
        <f t="array" ref="T85">IF(S85:S85=0,"Ei toimenpiteitä","Kirjoita tähän mitä tehdään")</f>
        <v>Ei toimenpiteitä</v>
      </c>
      <c r="U85" s="14"/>
      <c r="V85" s="1"/>
      <c r="W85" s="1"/>
      <c r="X85" s="1"/>
      <c r="Y85" s="1"/>
    </row>
    <row r="86" spans="1:25">
      <c r="A86" s="5" t="s">
        <v>154</v>
      </c>
      <c r="B86" s="5"/>
      <c r="C86" s="5"/>
      <c r="D86" s="30"/>
      <c r="E86" s="5"/>
      <c r="F86" s="5"/>
      <c r="G86" s="5"/>
      <c r="H86" s="5"/>
      <c r="I86" s="5"/>
      <c r="J86" s="5"/>
      <c r="K86" s="5"/>
      <c r="L86" s="28"/>
      <c r="M86" s="1"/>
      <c r="N86" s="98"/>
      <c r="O86" s="99"/>
      <c r="P86" s="5"/>
      <c r="Q86" s="5"/>
      <c r="R86" s="216"/>
      <c r="S86" s="50"/>
      <c r="T86" s="13"/>
      <c r="U86" s="14"/>
      <c r="V86" s="1"/>
      <c r="W86" s="1"/>
      <c r="X86" s="1"/>
      <c r="Y86" s="1"/>
    </row>
    <row r="87" spans="1:25">
      <c r="A87" s="14"/>
      <c r="B87" s="230" t="str">
        <f>IF(T87="Kirjoita tähän mitä tehdään","Rungon perustamistyöt *Rakennusselostus puuttuu","Rungon perustamistyöt")</f>
        <v>Rungon perustamistyöt</v>
      </c>
      <c r="C87" s="231"/>
      <c r="D87" s="120"/>
      <c r="E87" s="121"/>
      <c r="F87" s="120"/>
      <c r="G87" s="121"/>
      <c r="H87" s="163">
        <f t="shared" si="8"/>
        <v>0</v>
      </c>
      <c r="I87" s="120"/>
      <c r="J87" s="120"/>
      <c r="K87" s="120"/>
      <c r="L87" s="163">
        <f t="shared" si="9"/>
        <v>0</v>
      </c>
      <c r="M87" s="23"/>
      <c r="N87" s="130"/>
      <c r="O87" s="131"/>
      <c r="P87" s="122">
        <f t="shared" si="10"/>
        <v>0</v>
      </c>
      <c r="Q87" s="132"/>
      <c r="R87" s="134"/>
      <c r="S87" s="50">
        <f t="shared" si="11"/>
        <v>0</v>
      </c>
      <c r="T87" s="12" t="str" cm="1">
        <f t="array" ref="T87">IF(S87:S87=0,"Ei toimenpiteitä","Kirjoita tähän mitä tehdään")</f>
        <v>Ei toimenpiteitä</v>
      </c>
      <c r="U87" s="14"/>
      <c r="V87" s="1"/>
      <c r="W87" s="1"/>
      <c r="X87" s="1"/>
      <c r="Y87" s="1"/>
    </row>
    <row r="88" spans="1:25">
      <c r="A88" s="14"/>
      <c r="B88" s="228" t="str">
        <f>IF(T88="Kirjoita tähän mitä tehdään","Portin tai veräjän pylväät *Rakennusselostus puuttuu","Portin tai veräjän pylväät")</f>
        <v>Portin tai veräjän pylväät</v>
      </c>
      <c r="C88" s="229"/>
      <c r="D88" s="120"/>
      <c r="E88" s="121"/>
      <c r="F88" s="120"/>
      <c r="G88" s="121"/>
      <c r="H88" s="163">
        <f t="shared" si="8"/>
        <v>0</v>
      </c>
      <c r="I88" s="120"/>
      <c r="J88" s="120"/>
      <c r="K88" s="120"/>
      <c r="L88" s="163">
        <f t="shared" si="9"/>
        <v>0</v>
      </c>
      <c r="M88" s="23"/>
      <c r="N88" s="130"/>
      <c r="O88" s="131"/>
      <c r="P88" s="122">
        <f t="shared" si="10"/>
        <v>0</v>
      </c>
      <c r="Q88" s="132"/>
      <c r="R88" s="134"/>
      <c r="S88" s="50">
        <f t="shared" si="11"/>
        <v>0</v>
      </c>
      <c r="T88" s="12" t="str" cm="1">
        <f t="array" ref="T88">IF(S88:S88=0,"Ei toimenpiteitä","Kirjoita tähän mitä tehdään")</f>
        <v>Ei toimenpiteitä</v>
      </c>
      <c r="U88" s="14"/>
      <c r="V88" s="1"/>
      <c r="W88" s="1"/>
      <c r="X88" s="1"/>
      <c r="Y88" s="1"/>
    </row>
    <row r="89" spans="1:25">
      <c r="A89" s="14"/>
      <c r="B89" s="228" t="str">
        <f>IF(T89="Kirjoita tähän mitä tehdään","Portin tai veräjän muut rakenteet *Rakennusselostus puuttuu","Portin tai veräjän muut rakenteet")</f>
        <v>Portin tai veräjän muut rakenteet</v>
      </c>
      <c r="C89" s="229"/>
      <c r="D89" s="120"/>
      <c r="E89" s="121"/>
      <c r="F89" s="120"/>
      <c r="G89" s="121"/>
      <c r="H89" s="163">
        <f t="shared" si="8"/>
        <v>0</v>
      </c>
      <c r="I89" s="120"/>
      <c r="J89" s="120"/>
      <c r="K89" s="120"/>
      <c r="L89" s="163">
        <f t="shared" si="9"/>
        <v>0</v>
      </c>
      <c r="M89" s="23"/>
      <c r="N89" s="130"/>
      <c r="O89" s="131"/>
      <c r="P89" s="122">
        <f t="shared" si="10"/>
        <v>0</v>
      </c>
      <c r="Q89" s="132"/>
      <c r="R89" s="134"/>
      <c r="S89" s="50">
        <f t="shared" si="11"/>
        <v>0</v>
      </c>
      <c r="T89" s="12" t="str" cm="1">
        <f t="array" ref="T89">IF(S89:S89=0,"Ei toimenpiteitä","Kirjoita tähän mitä tehdään")</f>
        <v>Ei toimenpiteitä</v>
      </c>
      <c r="U89" s="14"/>
      <c r="V89" s="1"/>
      <c r="W89" s="1"/>
      <c r="X89" s="1"/>
      <c r="Y89" s="1"/>
    </row>
    <row r="90" spans="1:25">
      <c r="A90" s="14"/>
      <c r="B90" s="228" t="str">
        <f>IF(T90="Kirjoita tähän mitä tehdään","Aitarakenteet *Rakennusselostus puuttuu","Aitarakenteet")</f>
        <v>Aitarakenteet</v>
      </c>
      <c r="C90" s="229"/>
      <c r="D90" s="120"/>
      <c r="E90" s="121"/>
      <c r="F90" s="120"/>
      <c r="G90" s="121"/>
      <c r="H90" s="163">
        <f t="shared" si="8"/>
        <v>0</v>
      </c>
      <c r="I90" s="120"/>
      <c r="J90" s="120"/>
      <c r="K90" s="120"/>
      <c r="L90" s="163">
        <f t="shared" si="9"/>
        <v>0</v>
      </c>
      <c r="M90" s="23"/>
      <c r="N90" s="130"/>
      <c r="O90" s="131"/>
      <c r="P90" s="122">
        <f t="shared" si="10"/>
        <v>0</v>
      </c>
      <c r="Q90" s="132"/>
      <c r="R90" s="134"/>
      <c r="S90" s="50">
        <f t="shared" si="11"/>
        <v>0</v>
      </c>
      <c r="T90" s="12" t="str" cm="1">
        <f t="array" ref="T90">IF(S90:S90=0,"Ei toimenpiteitä","Kirjoita tähän mitä tehdään")</f>
        <v>Ei toimenpiteitä</v>
      </c>
      <c r="U90" s="14"/>
      <c r="V90" s="1"/>
      <c r="W90" s="1"/>
      <c r="X90" s="1"/>
      <c r="Y90" s="1"/>
    </row>
    <row r="91" spans="1:25">
      <c r="A91" s="14"/>
      <c r="B91" s="198" t="str">
        <f>IF(T91="Kirjoita tähän mitä tehdään","Muu rakenne: *Rakennusselostus puuttuu","Muu rakenne:")</f>
        <v>Muu rakenne:</v>
      </c>
      <c r="C91" s="214"/>
      <c r="D91" s="120"/>
      <c r="E91" s="121"/>
      <c r="F91" s="120"/>
      <c r="G91" s="121"/>
      <c r="H91" s="163">
        <f t="shared" si="8"/>
        <v>0</v>
      </c>
      <c r="I91" s="120"/>
      <c r="J91" s="120"/>
      <c r="K91" s="120"/>
      <c r="L91" s="163">
        <f t="shared" si="9"/>
        <v>0</v>
      </c>
      <c r="M91" s="23"/>
      <c r="N91" s="130"/>
      <c r="O91" s="131"/>
      <c r="P91" s="122">
        <f t="shared" si="10"/>
        <v>0</v>
      </c>
      <c r="Q91" s="132"/>
      <c r="R91" s="134"/>
      <c r="S91" s="50">
        <f t="shared" si="11"/>
        <v>0</v>
      </c>
      <c r="T91" s="12" t="str" cm="1">
        <f t="array" ref="T91">IF(S91:S91=0,"Ei toimenpiteitä","Kirjoita tähän mitä tehdään")</f>
        <v>Ei toimenpiteitä</v>
      </c>
      <c r="U91" s="14"/>
      <c r="V91" s="1"/>
      <c r="W91" s="1"/>
      <c r="X91" s="1"/>
      <c r="Y91" s="1"/>
    </row>
    <row r="92" spans="1:25">
      <c r="A92" s="5" t="s">
        <v>42</v>
      </c>
      <c r="B92" s="5"/>
      <c r="C92" s="5"/>
      <c r="D92" s="30"/>
      <c r="E92" s="5"/>
      <c r="F92" s="5"/>
      <c r="G92" s="5"/>
      <c r="H92" s="5"/>
      <c r="I92" s="5"/>
      <c r="J92" s="5"/>
      <c r="K92" s="5"/>
      <c r="L92" s="28"/>
      <c r="M92" s="1"/>
      <c r="N92" s="98"/>
      <c r="O92" s="99"/>
      <c r="P92" s="5"/>
      <c r="Q92" s="5"/>
      <c r="R92" s="216"/>
      <c r="S92" s="50"/>
      <c r="T92" s="13"/>
      <c r="U92" s="14"/>
      <c r="V92" s="1"/>
      <c r="W92" s="1"/>
      <c r="X92" s="1"/>
      <c r="Y92" s="1"/>
    </row>
    <row r="93" spans="1:25">
      <c r="A93" s="14"/>
      <c r="B93" s="230" t="str">
        <f>IF(T93="Kirjoita tähän mitä tehdään","Laavun perustamistyöt *Rakennusselostus puuttuu","Laavun perustamistyöt")</f>
        <v>Laavun perustamistyöt</v>
      </c>
      <c r="C93" s="231"/>
      <c r="D93" s="120"/>
      <c r="E93" s="121"/>
      <c r="F93" s="120"/>
      <c r="G93" s="121"/>
      <c r="H93" s="163">
        <f t="shared" si="8"/>
        <v>0</v>
      </c>
      <c r="I93" s="120"/>
      <c r="J93" s="120"/>
      <c r="K93" s="120"/>
      <c r="L93" s="163">
        <f t="shared" si="9"/>
        <v>0</v>
      </c>
      <c r="M93" s="23"/>
      <c r="N93" s="130"/>
      <c r="O93" s="131"/>
      <c r="P93" s="122">
        <f t="shared" si="10"/>
        <v>0</v>
      </c>
      <c r="Q93" s="132"/>
      <c r="R93" s="134"/>
      <c r="S93" s="50">
        <f t="shared" si="11"/>
        <v>0</v>
      </c>
      <c r="T93" s="12" t="str" cm="1">
        <f t="array" ref="T93">IF(S93:S93=0,"Ei toimenpiteitä","Kirjoita tähän mitä tehdään")</f>
        <v>Ei toimenpiteitä</v>
      </c>
      <c r="U93" s="14"/>
      <c r="V93" s="1"/>
      <c r="W93" s="1"/>
      <c r="X93" s="1"/>
      <c r="Y93" s="1"/>
    </row>
    <row r="94" spans="1:25">
      <c r="A94" s="14"/>
      <c r="B94" s="228" t="str">
        <f>IF(T94="Kirjoita tähän mitä tehdään","Laavu (valmis tai paikalla koottu kattorakenteineen) *Rakennusselostus puuttuu","Laavu (valmis tai paikalla koottu kattorakenteineen)")</f>
        <v>Laavu (valmis tai paikalla koottu kattorakenteineen)</v>
      </c>
      <c r="C94" s="229"/>
      <c r="D94" s="120"/>
      <c r="E94" s="121"/>
      <c r="F94" s="120"/>
      <c r="G94" s="121"/>
      <c r="H94" s="163">
        <f t="shared" si="8"/>
        <v>0</v>
      </c>
      <c r="I94" s="120"/>
      <c r="J94" s="120"/>
      <c r="K94" s="120"/>
      <c r="L94" s="163">
        <f t="shared" si="9"/>
        <v>0</v>
      </c>
      <c r="M94" s="23"/>
      <c r="N94" s="130"/>
      <c r="O94" s="131"/>
      <c r="P94" s="122">
        <f t="shared" si="10"/>
        <v>0</v>
      </c>
      <c r="Q94" s="132"/>
      <c r="R94" s="134"/>
      <c r="S94" s="50">
        <f t="shared" si="11"/>
        <v>0</v>
      </c>
      <c r="T94" s="12" t="str" cm="1">
        <f t="array" ref="T94">IF(S94:S94=0,"Ei toimenpiteitä","Kirjoita tähän mitä tehdään")</f>
        <v>Ei toimenpiteitä</v>
      </c>
      <c r="U94" s="14"/>
      <c r="V94" s="1"/>
      <c r="W94" s="1"/>
      <c r="X94" s="1"/>
      <c r="Y94" s="1"/>
    </row>
    <row r="95" spans="1:25">
      <c r="A95" s="14"/>
      <c r="B95" s="228" t="str">
        <f>IF(T95="Kirjoita tähän mitä tehdään","Tulistelupaikan perustamistyöt *Rakennusselostus puuttuu","Tulistelupaikan perustamistyöt")</f>
        <v>Tulistelupaikan perustamistyöt</v>
      </c>
      <c r="C95" s="229"/>
      <c r="D95" s="120"/>
      <c r="E95" s="121"/>
      <c r="F95" s="120"/>
      <c r="G95" s="121"/>
      <c r="H95" s="163">
        <f t="shared" si="8"/>
        <v>0</v>
      </c>
      <c r="I95" s="120"/>
      <c r="J95" s="120"/>
      <c r="K95" s="120"/>
      <c r="L95" s="163">
        <f t="shared" si="9"/>
        <v>0</v>
      </c>
      <c r="M95" s="23"/>
      <c r="N95" s="130"/>
      <c r="O95" s="131"/>
      <c r="P95" s="122">
        <f t="shared" si="10"/>
        <v>0</v>
      </c>
      <c r="Q95" s="132"/>
      <c r="R95" s="134"/>
      <c r="S95" s="50">
        <f t="shared" si="11"/>
        <v>0</v>
      </c>
      <c r="T95" s="12" t="str" cm="1">
        <f t="array" ref="T95">IF(S95:S95=0,"Ei toimenpiteitä","Kirjoita tähän mitä tehdään")</f>
        <v>Ei toimenpiteitä</v>
      </c>
      <c r="U95" s="14"/>
      <c r="V95" s="1"/>
      <c r="W95" s="1"/>
      <c r="X95" s="1"/>
      <c r="Y95" s="1"/>
    </row>
    <row r="96" spans="1:25">
      <c r="A96" s="14"/>
      <c r="B96" s="228" t="str">
        <f>IF(T96="Kirjoita tähän mitä tehdään","Grilli ja tarvikkeet *Rakennusselostus puuttuu","Grilli ja tarvikkeet")</f>
        <v>Grilli ja tarvikkeet</v>
      </c>
      <c r="C96" s="229"/>
      <c r="D96" s="120"/>
      <c r="E96" s="121"/>
      <c r="F96" s="120"/>
      <c r="G96" s="121"/>
      <c r="H96" s="163">
        <f t="shared" si="8"/>
        <v>0</v>
      </c>
      <c r="I96" s="120"/>
      <c r="J96" s="120"/>
      <c r="K96" s="120"/>
      <c r="L96" s="163">
        <f t="shared" si="9"/>
        <v>0</v>
      </c>
      <c r="M96" s="23"/>
      <c r="N96" s="130"/>
      <c r="O96" s="131"/>
      <c r="P96" s="122">
        <f t="shared" si="10"/>
        <v>0</v>
      </c>
      <c r="Q96" s="132"/>
      <c r="R96" s="134"/>
      <c r="S96" s="50">
        <f t="shared" si="11"/>
        <v>0</v>
      </c>
      <c r="T96" s="12" t="str" cm="1">
        <f t="array" ref="T96">IF(S96:S96=0,"Ei toimenpiteitä","Kirjoita tähän mitä tehdään")</f>
        <v>Ei toimenpiteitä</v>
      </c>
      <c r="U96" s="14"/>
      <c r="V96" s="1"/>
      <c r="W96" s="1"/>
      <c r="X96" s="1"/>
      <c r="Y96" s="1"/>
    </row>
    <row r="97" spans="1:25">
      <c r="A97" s="14"/>
      <c r="B97" s="228" t="str">
        <f>IF(T97="Kirjoita tähän mitä tehdään","Nuotiopaikan rakenteet *Rakennusselostus puuttuu","Nuotiopaikan rakenteet")</f>
        <v>Nuotiopaikan rakenteet</v>
      </c>
      <c r="C97" s="229"/>
      <c r="D97" s="120"/>
      <c r="E97" s="121"/>
      <c r="F97" s="120"/>
      <c r="G97" s="121"/>
      <c r="H97" s="163">
        <f t="shared" si="8"/>
        <v>0</v>
      </c>
      <c r="I97" s="120"/>
      <c r="J97" s="120"/>
      <c r="K97" s="120"/>
      <c r="L97" s="163">
        <f t="shared" si="9"/>
        <v>0</v>
      </c>
      <c r="M97" s="23"/>
      <c r="N97" s="130"/>
      <c r="O97" s="131"/>
      <c r="P97" s="122">
        <f t="shared" si="10"/>
        <v>0</v>
      </c>
      <c r="Q97" s="132"/>
      <c r="R97" s="134"/>
      <c r="S97" s="50">
        <f t="shared" si="11"/>
        <v>0</v>
      </c>
      <c r="T97" s="12" t="str" cm="1">
        <f t="array" ref="T97">IF(S97:S97=0,"Ei toimenpiteitä","Kirjoita tähän mitä tehdään")</f>
        <v>Ei toimenpiteitä</v>
      </c>
      <c r="U97" s="14"/>
      <c r="V97" s="1"/>
      <c r="W97" s="1"/>
      <c r="X97" s="1"/>
      <c r="Y97" s="1"/>
    </row>
    <row r="98" spans="1:25">
      <c r="A98" s="14"/>
      <c r="B98" s="198" t="str">
        <f>IF(T98="Kirjoita tähän mitä tehdään","Muu rakenne: *Rakennusselostus puuttuu","Muu rakenne:")</f>
        <v>Muu rakenne:</v>
      </c>
      <c r="C98" s="214"/>
      <c r="D98" s="120"/>
      <c r="E98" s="121"/>
      <c r="F98" s="120"/>
      <c r="G98" s="121"/>
      <c r="H98" s="163">
        <f t="shared" si="8"/>
        <v>0</v>
      </c>
      <c r="I98" s="120"/>
      <c r="J98" s="120"/>
      <c r="K98" s="120"/>
      <c r="L98" s="163">
        <f t="shared" si="9"/>
        <v>0</v>
      </c>
      <c r="M98" s="23"/>
      <c r="N98" s="130"/>
      <c r="O98" s="131"/>
      <c r="P98" s="122">
        <f t="shared" si="10"/>
        <v>0</v>
      </c>
      <c r="Q98" s="132"/>
      <c r="R98" s="134"/>
      <c r="S98" s="50">
        <f t="shared" si="11"/>
        <v>0</v>
      </c>
      <c r="T98" s="12" t="str" cm="1">
        <f t="array" ref="T98">IF(S98:S98=0,"Ei toimenpiteitä","Kirjoita tähän mitä tehdään")</f>
        <v>Ei toimenpiteitä</v>
      </c>
      <c r="U98" s="14"/>
      <c r="V98" s="1"/>
      <c r="W98" s="1"/>
      <c r="X98" s="1"/>
      <c r="Y98" s="1"/>
    </row>
    <row r="99" spans="1:25">
      <c r="A99" s="14"/>
      <c r="B99" s="198" t="str">
        <f>IF(T99="Kirjoita tähän mitä tehdään","Muu rakenne: *Rakennusselostus puuttuu","Muu rakenne:")</f>
        <v>Muu rakenne:</v>
      </c>
      <c r="C99" s="214"/>
      <c r="D99" s="120"/>
      <c r="E99" s="121"/>
      <c r="F99" s="120"/>
      <c r="G99" s="121"/>
      <c r="H99" s="163">
        <f t="shared" si="8"/>
        <v>0</v>
      </c>
      <c r="I99" s="120"/>
      <c r="J99" s="120"/>
      <c r="K99" s="120"/>
      <c r="L99" s="163">
        <f t="shared" si="9"/>
        <v>0</v>
      </c>
      <c r="M99" s="23"/>
      <c r="N99" s="130"/>
      <c r="O99" s="131"/>
      <c r="P99" s="122">
        <f t="shared" si="10"/>
        <v>0</v>
      </c>
      <c r="Q99" s="132"/>
      <c r="R99" s="134"/>
      <c r="S99" s="50">
        <f t="shared" si="11"/>
        <v>0</v>
      </c>
      <c r="T99" s="12" t="str" cm="1">
        <f t="array" ref="T99">IF(S99:S99=0,"Ei toimenpiteitä","Kirjoita tähän mitä tehdään")</f>
        <v>Ei toimenpiteitä</v>
      </c>
      <c r="U99" s="14"/>
      <c r="V99" s="1"/>
      <c r="W99" s="1"/>
      <c r="X99" s="1"/>
      <c r="Y99" s="1"/>
    </row>
    <row r="100" spans="1:25">
      <c r="A100" s="5" t="s">
        <v>75</v>
      </c>
      <c r="B100" s="5"/>
      <c r="C100" s="5"/>
      <c r="D100" s="30"/>
      <c r="E100" s="5"/>
      <c r="F100" s="5"/>
      <c r="G100" s="5"/>
      <c r="H100" s="5"/>
      <c r="I100" s="5"/>
      <c r="J100" s="5"/>
      <c r="K100" s="5"/>
      <c r="L100" s="28"/>
      <c r="M100" s="1"/>
      <c r="N100" s="98"/>
      <c r="O100" s="99"/>
      <c r="P100" s="5"/>
      <c r="Q100" s="5"/>
      <c r="R100" s="216"/>
      <c r="S100" s="50"/>
      <c r="T100" s="13"/>
      <c r="U100" s="14"/>
      <c r="V100" s="1"/>
      <c r="W100" s="1"/>
      <c r="X100" s="1"/>
      <c r="Y100" s="1"/>
    </row>
    <row r="101" spans="1:25">
      <c r="A101" s="14"/>
      <c r="B101" s="230" t="str">
        <f>IF(T101="Kirjoita tähän mitä tehdään","Ponttoonit *Rakennusselostus puuttuu","Ponttoonit")</f>
        <v>Ponttoonit</v>
      </c>
      <c r="C101" s="231"/>
      <c r="D101" s="120"/>
      <c r="E101" s="121"/>
      <c r="F101" s="120"/>
      <c r="G101" s="121"/>
      <c r="H101" s="163">
        <f t="shared" si="8"/>
        <v>0</v>
      </c>
      <c r="I101" s="120"/>
      <c r="J101" s="120"/>
      <c r="K101" s="120"/>
      <c r="L101" s="163">
        <f t="shared" si="9"/>
        <v>0</v>
      </c>
      <c r="M101" s="23"/>
      <c r="N101" s="130"/>
      <c r="O101" s="131"/>
      <c r="P101" s="122">
        <f t="shared" si="10"/>
        <v>0</v>
      </c>
      <c r="Q101" s="132"/>
      <c r="R101" s="134"/>
      <c r="S101" s="50">
        <f t="shared" si="11"/>
        <v>0</v>
      </c>
      <c r="T101" s="12" t="str" cm="1">
        <f t="array" ref="T101">IF(S101:S101=0,"Ei toimenpiteitä","Kirjoita tähän mitä tehdään")</f>
        <v>Ei toimenpiteitä</v>
      </c>
      <c r="U101" s="14"/>
      <c r="V101" s="1"/>
      <c r="W101" s="1"/>
      <c r="X101" s="1"/>
      <c r="Y101" s="1"/>
    </row>
    <row r="102" spans="1:25">
      <c r="A102" s="14"/>
      <c r="B102" s="228" t="str">
        <f>IF(T102="Kirjoita tähän mitä tehdään","Ankkurointi *Rakennusselostus puuttuu","Ankkurointi")</f>
        <v>Ankkurointi</v>
      </c>
      <c r="C102" s="229"/>
      <c r="D102" s="120"/>
      <c r="E102" s="121"/>
      <c r="F102" s="120"/>
      <c r="G102" s="121"/>
      <c r="H102" s="163">
        <f t="shared" si="8"/>
        <v>0</v>
      </c>
      <c r="I102" s="120"/>
      <c r="J102" s="120"/>
      <c r="K102" s="120"/>
      <c r="L102" s="163">
        <f t="shared" si="9"/>
        <v>0</v>
      </c>
      <c r="M102" s="23"/>
      <c r="N102" s="130"/>
      <c r="O102" s="131"/>
      <c r="P102" s="122">
        <f t="shared" si="10"/>
        <v>0</v>
      </c>
      <c r="Q102" s="132"/>
      <c r="R102" s="134"/>
      <c r="S102" s="50">
        <f t="shared" si="11"/>
        <v>0</v>
      </c>
      <c r="T102" s="12" t="str" cm="1">
        <f t="array" ref="T102">IF(S102:S102=0,"Ei toimenpiteitä","Kirjoita tähän mitä tehdään")</f>
        <v>Ei toimenpiteitä</v>
      </c>
      <c r="U102" s="14"/>
      <c r="V102" s="1"/>
      <c r="W102" s="1"/>
      <c r="X102" s="1"/>
      <c r="Y102" s="1"/>
    </row>
    <row r="103" spans="1:25">
      <c r="A103" s="14"/>
      <c r="B103" s="228" t="str">
        <f>IF(T103="Kirjoita tähän mitä tehdään","Pylväät *Rakennusselostus puuttuu","Pylväät")</f>
        <v>Pylväät</v>
      </c>
      <c r="C103" s="229"/>
      <c r="D103" s="120"/>
      <c r="E103" s="121"/>
      <c r="F103" s="120"/>
      <c r="G103" s="121"/>
      <c r="H103" s="163">
        <f t="shared" si="8"/>
        <v>0</v>
      </c>
      <c r="I103" s="120"/>
      <c r="J103" s="120"/>
      <c r="K103" s="120"/>
      <c r="L103" s="163">
        <f t="shared" si="9"/>
        <v>0</v>
      </c>
      <c r="M103" s="23"/>
      <c r="N103" s="130"/>
      <c r="O103" s="131"/>
      <c r="P103" s="122">
        <f t="shared" si="10"/>
        <v>0</v>
      </c>
      <c r="Q103" s="132"/>
      <c r="R103" s="134"/>
      <c r="S103" s="50">
        <f t="shared" si="11"/>
        <v>0</v>
      </c>
      <c r="T103" s="12" t="str" cm="1">
        <f t="array" ref="T103">IF(S103:S103=0,"Ei toimenpiteitä","Kirjoita tähän mitä tehdään")</f>
        <v>Ei toimenpiteitä</v>
      </c>
      <c r="U103" s="14"/>
      <c r="V103" s="1"/>
      <c r="W103" s="1"/>
      <c r="X103" s="1"/>
      <c r="Y103" s="1"/>
    </row>
    <row r="104" spans="1:25">
      <c r="A104" s="14"/>
      <c r="B104" s="228" t="str">
        <f>IF(T104="Kirjoita tähän mitä tehdään","Laiturin runkorakenteet *Rakennusselostus puuttuu","Laiturin runkorakenteet")</f>
        <v>Laiturin runkorakenteet</v>
      </c>
      <c r="C104" s="229"/>
      <c r="D104" s="120"/>
      <c r="E104" s="121"/>
      <c r="F104" s="120"/>
      <c r="G104" s="121"/>
      <c r="H104" s="163">
        <f t="shared" si="8"/>
        <v>0</v>
      </c>
      <c r="I104" s="120"/>
      <c r="J104" s="120"/>
      <c r="K104" s="120"/>
      <c r="L104" s="163">
        <f t="shared" si="9"/>
        <v>0</v>
      </c>
      <c r="M104" s="23"/>
      <c r="N104" s="130"/>
      <c r="O104" s="131"/>
      <c r="P104" s="122">
        <f t="shared" si="10"/>
        <v>0</v>
      </c>
      <c r="Q104" s="132"/>
      <c r="R104" s="134"/>
      <c r="S104" s="50">
        <f t="shared" si="11"/>
        <v>0</v>
      </c>
      <c r="T104" s="12" t="str" cm="1">
        <f t="array" ref="T104">IF(S104:S104=0,"Ei toimenpiteitä","Kirjoita tähän mitä tehdään")</f>
        <v>Ei toimenpiteitä</v>
      </c>
      <c r="U104" s="14"/>
      <c r="V104" s="1"/>
      <c r="W104" s="1"/>
      <c r="X104" s="1"/>
      <c r="Y104" s="1"/>
    </row>
    <row r="105" spans="1:25">
      <c r="A105" s="14"/>
      <c r="B105" s="228" t="str">
        <f>IF(T105="Kirjoita tähän mitä tehdään","Kansilauta *Rakennusselostus puuttuu","Kansilauta")</f>
        <v>Kansilauta</v>
      </c>
      <c r="C105" s="229"/>
      <c r="D105" s="120"/>
      <c r="E105" s="121"/>
      <c r="F105" s="120"/>
      <c r="G105" s="121"/>
      <c r="H105" s="163">
        <f t="shared" si="8"/>
        <v>0</v>
      </c>
      <c r="I105" s="120"/>
      <c r="J105" s="120"/>
      <c r="K105" s="120"/>
      <c r="L105" s="163">
        <f t="shared" si="9"/>
        <v>0</v>
      </c>
      <c r="M105" s="23"/>
      <c r="N105" s="130"/>
      <c r="O105" s="131"/>
      <c r="P105" s="122">
        <f t="shared" si="10"/>
        <v>0</v>
      </c>
      <c r="Q105" s="132"/>
      <c r="R105" s="134"/>
      <c r="S105" s="50">
        <f t="shared" si="11"/>
        <v>0</v>
      </c>
      <c r="T105" s="12" t="str" cm="1">
        <f t="array" ref="T105">IF(S105:S105=0,"Ei toimenpiteitä","Kirjoita tähän mitä tehdään")</f>
        <v>Ei toimenpiteitä</v>
      </c>
      <c r="U105" s="14"/>
      <c r="V105" s="1"/>
      <c r="W105" s="1"/>
      <c r="X105" s="1"/>
      <c r="Y105" s="1"/>
    </row>
    <row r="106" spans="1:25">
      <c r="A106" s="14"/>
      <c r="B106" s="228" t="str">
        <f>IF(T106="Kirjoita tähän mitä tehdään","Kaiteet *Rakennusselostus puuttuu","Kaiteet")</f>
        <v>Kaiteet</v>
      </c>
      <c r="C106" s="229"/>
      <c r="D106" s="120"/>
      <c r="E106" s="121"/>
      <c r="F106" s="120"/>
      <c r="G106" s="121"/>
      <c r="H106" s="163">
        <f t="shared" si="8"/>
        <v>0</v>
      </c>
      <c r="I106" s="120"/>
      <c r="J106" s="120"/>
      <c r="K106" s="120"/>
      <c r="L106" s="163">
        <f t="shared" si="9"/>
        <v>0</v>
      </c>
      <c r="M106" s="23"/>
      <c r="N106" s="130"/>
      <c r="O106" s="131"/>
      <c r="P106" s="122">
        <f t="shared" si="10"/>
        <v>0</v>
      </c>
      <c r="Q106" s="132"/>
      <c r="R106" s="134"/>
      <c r="S106" s="50">
        <f t="shared" si="11"/>
        <v>0</v>
      </c>
      <c r="T106" s="12" t="str" cm="1">
        <f t="array" ref="T106">IF(S106:S106=0,"Ei toimenpiteitä","Kirjoita tähän mitä tehdään")</f>
        <v>Ei toimenpiteitä</v>
      </c>
      <c r="U106" s="14"/>
      <c r="V106" s="1"/>
      <c r="W106" s="1"/>
      <c r="X106" s="1"/>
      <c r="Y106" s="1"/>
    </row>
    <row r="107" spans="1:25">
      <c r="A107" s="14"/>
      <c r="B107" s="228" t="str">
        <f>IF(T107="Kirjoita tähän mitä tehdään","Uimaportaat *Rakennusselostus puuttuu","Uimaportaat")</f>
        <v>Uimaportaat</v>
      </c>
      <c r="C107" s="229"/>
      <c r="D107" s="120"/>
      <c r="E107" s="121"/>
      <c r="F107" s="120"/>
      <c r="G107" s="121"/>
      <c r="H107" s="163">
        <f t="shared" si="8"/>
        <v>0</v>
      </c>
      <c r="I107" s="120"/>
      <c r="J107" s="120"/>
      <c r="K107" s="120"/>
      <c r="L107" s="163">
        <f t="shared" si="9"/>
        <v>0</v>
      </c>
      <c r="M107" s="23"/>
      <c r="N107" s="130"/>
      <c r="O107" s="131"/>
      <c r="P107" s="122">
        <f t="shared" si="10"/>
        <v>0</v>
      </c>
      <c r="Q107" s="132"/>
      <c r="R107" s="134"/>
      <c r="S107" s="50">
        <f t="shared" si="11"/>
        <v>0</v>
      </c>
      <c r="T107" s="12" t="str" cm="1">
        <f t="array" ref="T107">IF(S107:S107=0,"Ei toimenpiteitä","Kirjoita tähän mitä tehdään")</f>
        <v>Ei toimenpiteitä</v>
      </c>
      <c r="U107" s="14"/>
      <c r="V107" s="1"/>
      <c r="W107" s="1"/>
      <c r="X107" s="1"/>
      <c r="Y107" s="1"/>
    </row>
    <row r="108" spans="1:25">
      <c r="A108" s="14"/>
      <c r="B108" s="198" t="str">
        <f>IF(T108="Kirjoita tähän mitä tehdään","Muu rakenne: *Rakennusselostus puuttuu","Muu rakenne:")</f>
        <v>Muu rakenne:</v>
      </c>
      <c r="C108" s="214"/>
      <c r="D108" s="120"/>
      <c r="E108" s="121"/>
      <c r="F108" s="120"/>
      <c r="G108" s="121"/>
      <c r="H108" s="163">
        <f t="shared" si="8"/>
        <v>0</v>
      </c>
      <c r="I108" s="120"/>
      <c r="J108" s="120"/>
      <c r="K108" s="120"/>
      <c r="L108" s="163">
        <f t="shared" si="9"/>
        <v>0</v>
      </c>
      <c r="M108" s="23"/>
      <c r="N108" s="130"/>
      <c r="O108" s="131"/>
      <c r="P108" s="122">
        <f t="shared" si="10"/>
        <v>0</v>
      </c>
      <c r="Q108" s="132"/>
      <c r="R108" s="134"/>
      <c r="S108" s="50">
        <f t="shared" si="11"/>
        <v>0</v>
      </c>
      <c r="T108" s="12" t="str" cm="1">
        <f t="array" ref="T108">IF(S108:S108=0,"Ei toimenpiteitä","Kirjoita tähän mitä tehdään")</f>
        <v>Ei toimenpiteitä</v>
      </c>
      <c r="U108" s="14"/>
      <c r="V108" s="1"/>
      <c r="W108" s="1"/>
      <c r="X108" s="1"/>
      <c r="Y108" s="1"/>
    </row>
    <row r="109" spans="1:25">
      <c r="A109" s="5" t="s">
        <v>16</v>
      </c>
      <c r="B109" s="5"/>
      <c r="C109" s="5"/>
      <c r="D109" s="30"/>
      <c r="E109" s="5"/>
      <c r="F109" s="5"/>
      <c r="G109" s="5"/>
      <c r="H109" s="5"/>
      <c r="I109" s="5"/>
      <c r="J109" s="5"/>
      <c r="K109" s="5"/>
      <c r="L109" s="28"/>
      <c r="M109" s="1"/>
      <c r="N109" s="98"/>
      <c r="O109" s="99"/>
      <c r="P109" s="5"/>
      <c r="Q109" s="5"/>
      <c r="R109" s="216"/>
      <c r="S109" s="50"/>
      <c r="T109" s="13"/>
      <c r="U109" s="14"/>
      <c r="V109" s="1"/>
      <c r="W109" s="1"/>
      <c r="X109" s="1"/>
      <c r="Y109" s="1"/>
    </row>
    <row r="110" spans="1:25">
      <c r="A110" s="14"/>
      <c r="B110" s="230" t="str">
        <f>IF(T110="Kirjoita tähän mitä tehdään","Tarvikkeiden nostot ja siirrot *Rakennusselostus puuttuu","Tarvikkeiden nostot ja siirrot")</f>
        <v>Tarvikkeiden nostot ja siirrot</v>
      </c>
      <c r="C110" s="231"/>
      <c r="D110" s="120"/>
      <c r="E110" s="121"/>
      <c r="F110" s="120"/>
      <c r="G110" s="121"/>
      <c r="H110" s="163">
        <f t="shared" si="8"/>
        <v>0</v>
      </c>
      <c r="I110" s="120"/>
      <c r="J110" s="120"/>
      <c r="K110" s="120"/>
      <c r="L110" s="163">
        <f t="shared" si="9"/>
        <v>0</v>
      </c>
      <c r="M110" s="23"/>
      <c r="N110" s="130"/>
      <c r="O110" s="131"/>
      <c r="P110" s="122">
        <f t="shared" si="10"/>
        <v>0</v>
      </c>
      <c r="Q110" s="132"/>
      <c r="R110" s="134"/>
      <c r="S110" s="50">
        <f t="shared" si="11"/>
        <v>0</v>
      </c>
      <c r="T110" s="12" t="str" cm="1">
        <f t="array" ref="T110">IF(S110:S110=0,"Ei toimenpiteitä","Kirjoita tähän mitä tehdään")</f>
        <v>Ei toimenpiteitä</v>
      </c>
      <c r="U110" s="14"/>
      <c r="V110" s="1"/>
      <c r="W110" s="1"/>
      <c r="X110" s="1"/>
      <c r="Y110" s="1"/>
    </row>
    <row r="111" spans="1:25">
      <c r="A111" s="14"/>
      <c r="B111" s="228" t="str">
        <f>IF(T111="Kirjoita tähän mitä tehdään","Talkootarjoilu kustannukset *Rakennusselostus puuttuu","Talkootarjoilu kustannukset")</f>
        <v>Talkootarjoilu kustannukset</v>
      </c>
      <c r="C111" s="229"/>
      <c r="D111" s="120"/>
      <c r="E111" s="121"/>
      <c r="F111" s="120"/>
      <c r="G111" s="121"/>
      <c r="H111" s="163">
        <f t="shared" si="8"/>
        <v>0</v>
      </c>
      <c r="I111" s="120"/>
      <c r="J111" s="120"/>
      <c r="K111" s="120"/>
      <c r="L111" s="163">
        <f t="shared" si="9"/>
        <v>0</v>
      </c>
      <c r="M111" s="23"/>
      <c r="N111" s="130"/>
      <c r="O111" s="131"/>
      <c r="P111" s="122">
        <f t="shared" si="10"/>
        <v>0</v>
      </c>
      <c r="Q111" s="132"/>
      <c r="R111" s="134"/>
      <c r="S111" s="50">
        <f t="shared" si="11"/>
        <v>0</v>
      </c>
      <c r="T111" s="12" t="str" cm="1">
        <f t="array" ref="T111">IF(S111:S111=0,"Ei toimenpiteitä","Kirjoita tähän mitä tehdään")</f>
        <v>Ei toimenpiteitä</v>
      </c>
      <c r="U111" s="14"/>
      <c r="V111" s="1"/>
      <c r="W111" s="1"/>
      <c r="X111" s="1"/>
      <c r="Y111" s="1"/>
    </row>
    <row r="112" spans="1:25">
      <c r="A112" s="14"/>
      <c r="B112" s="198" t="str">
        <f>IF(T112="Kirjoita tähän mitä tehdään","Muu tuote tai palvelu: *Rakennusselostus puuttuu","Muu tuote tai palvelu:")</f>
        <v>Muu tuote tai palvelu:</v>
      </c>
      <c r="C112" s="214"/>
      <c r="D112" s="120"/>
      <c r="E112" s="121"/>
      <c r="F112" s="120"/>
      <c r="G112" s="121"/>
      <c r="H112" s="163">
        <f t="shared" si="8"/>
        <v>0</v>
      </c>
      <c r="I112" s="120"/>
      <c r="J112" s="120"/>
      <c r="K112" s="120"/>
      <c r="L112" s="163">
        <f t="shared" si="9"/>
        <v>0</v>
      </c>
      <c r="M112" s="23"/>
      <c r="N112" s="130"/>
      <c r="O112" s="131"/>
      <c r="P112" s="122">
        <f t="shared" si="10"/>
        <v>0</v>
      </c>
      <c r="Q112" s="132"/>
      <c r="R112" s="134"/>
      <c r="S112" s="50">
        <f t="shared" si="11"/>
        <v>0</v>
      </c>
      <c r="T112" s="12" t="str" cm="1">
        <f t="array" ref="T112">IF(S112:S112=0,"Ei toimenpiteitä","Kirjoita tähän mitä tehdään")</f>
        <v>Ei toimenpiteitä</v>
      </c>
      <c r="U112" s="14"/>
      <c r="V112" s="1"/>
      <c r="W112" s="1"/>
      <c r="X112" s="1"/>
      <c r="Y112" s="1"/>
    </row>
    <row r="113" spans="1:25">
      <c r="A113" s="14"/>
      <c r="B113" s="198" t="str">
        <f>IF(T113="Kirjoita tähän mitä tehdään","Muu tuote tai palvelu: *Rakennusselostus puuttuu","Muu tuote tai palvelu:")</f>
        <v>Muu tuote tai palvelu:</v>
      </c>
      <c r="C113" s="214"/>
      <c r="D113" s="120"/>
      <c r="E113" s="121"/>
      <c r="F113" s="120"/>
      <c r="G113" s="121"/>
      <c r="H113" s="163">
        <f t="shared" si="8"/>
        <v>0</v>
      </c>
      <c r="I113" s="120"/>
      <c r="J113" s="120"/>
      <c r="K113" s="120"/>
      <c r="L113" s="163">
        <f t="shared" si="9"/>
        <v>0</v>
      </c>
      <c r="M113" s="23"/>
      <c r="N113" s="130"/>
      <c r="O113" s="131"/>
      <c r="P113" s="122">
        <f t="shared" si="10"/>
        <v>0</v>
      </c>
      <c r="Q113" s="132"/>
      <c r="R113" s="134"/>
      <c r="S113" s="50">
        <f t="shared" si="11"/>
        <v>0</v>
      </c>
      <c r="T113" s="12" t="str" cm="1">
        <f t="array" ref="T113">IF(S113:S113=0,"Ei toimenpiteitä","Kirjoita tähän mitä tehdään")</f>
        <v>Ei toimenpiteitä</v>
      </c>
      <c r="U113" s="14"/>
      <c r="V113" s="1"/>
      <c r="W113" s="1"/>
      <c r="X113" s="1"/>
      <c r="Y113" s="1"/>
    </row>
    <row r="114" spans="1:25" ht="15" thickBot="1">
      <c r="A114" s="14"/>
      <c r="B114" s="225" t="str">
        <f>IF(T114="Kirjoita tähän mitä tehdään","Muu tuote tai palvelu: *Rakennusselostus puuttuu","Muu tuote tai palvelu:")</f>
        <v>Muu tuote tai palvelu:</v>
      </c>
      <c r="C114" s="215"/>
      <c r="D114" s="123"/>
      <c r="E114" s="124"/>
      <c r="F114" s="123"/>
      <c r="G114" s="124"/>
      <c r="H114" s="167">
        <f t="shared" si="8"/>
        <v>0</v>
      </c>
      <c r="I114" s="123"/>
      <c r="J114" s="123"/>
      <c r="K114" s="123"/>
      <c r="L114" s="167">
        <f t="shared" si="9"/>
        <v>0</v>
      </c>
      <c r="M114" s="139"/>
      <c r="N114" s="135"/>
      <c r="O114" s="136"/>
      <c r="P114" s="141">
        <f t="shared" si="10"/>
        <v>0</v>
      </c>
      <c r="Q114" s="137"/>
      <c r="R114" s="140"/>
      <c r="S114" s="50">
        <f t="shared" si="11"/>
        <v>0</v>
      </c>
      <c r="T114" s="12" t="str" cm="1">
        <f t="array" ref="T114">IF(S114:S114=0,"Ei toimenpiteitä","Kirjoita tähän mitä tehdään")</f>
        <v>Ei toimenpiteitä</v>
      </c>
      <c r="U114" s="14"/>
      <c r="V114" s="1"/>
      <c r="W114" s="1"/>
      <c r="X114" s="1"/>
      <c r="Y114" s="1"/>
    </row>
    <row r="115" spans="1:25" ht="15" thickTop="1">
      <c r="B115" s="1"/>
      <c r="C115" s="1"/>
      <c r="D115" s="1"/>
      <c r="E115" s="1"/>
      <c r="F115" s="1"/>
      <c r="G115" s="1"/>
      <c r="H115" s="203">
        <f>SUM(H8:H114)</f>
        <v>0</v>
      </c>
      <c r="I115" s="1"/>
      <c r="K115" s="204" t="s">
        <v>170</v>
      </c>
      <c r="L115" s="97">
        <f>SUM(L8:L114)</f>
        <v>0</v>
      </c>
      <c r="M115" s="1"/>
      <c r="N115" s="85">
        <f>SUM(N8:N114)</f>
        <v>0</v>
      </c>
      <c r="O115" s="85">
        <f>SUM(O8:O114)</f>
        <v>0</v>
      </c>
      <c r="P115" s="97">
        <f>SUM(P8:P114)</f>
        <v>0</v>
      </c>
      <c r="Q115" s="1"/>
      <c r="R115" s="1"/>
      <c r="T115" s="1"/>
      <c r="U115" s="1"/>
      <c r="V115" s="1"/>
      <c r="W115" s="1"/>
      <c r="X115" s="1"/>
      <c r="Y115" s="1"/>
    </row>
    <row r="116" spans="1: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96" t="s">
        <v>162</v>
      </c>
      <c r="O116" s="96" t="s">
        <v>162</v>
      </c>
      <c r="P116" s="94" t="s">
        <v>163</v>
      </c>
      <c r="Q116" s="1"/>
      <c r="R116" s="1"/>
      <c r="T116" s="1"/>
      <c r="U116" s="1"/>
      <c r="V116" s="1"/>
      <c r="W116" s="1"/>
      <c r="X116" s="1"/>
      <c r="Y116" s="1"/>
    </row>
    <row r="117" spans="1: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P117" s="1"/>
      <c r="Q117" s="1"/>
      <c r="R117" s="1"/>
      <c r="T117" s="1"/>
      <c r="U117" s="1"/>
      <c r="V117" s="1"/>
      <c r="W117" s="1"/>
      <c r="X117" s="1"/>
      <c r="Y117" s="1"/>
    </row>
    <row r="118" spans="1:25" ht="14.1" customHeight="1">
      <c r="B118" s="1"/>
      <c r="C118" s="1"/>
      <c r="D118" s="1"/>
      <c r="E118" s="1"/>
      <c r="F118" s="1"/>
      <c r="H118" s="1"/>
      <c r="K118" s="1"/>
      <c r="L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  <c r="Y118" s="1"/>
    </row>
    <row r="119" spans="1:25">
      <c r="B119" s="1"/>
      <c r="C119" s="1"/>
      <c r="D119" s="25"/>
      <c r="E119" s="25"/>
      <c r="F119" s="1"/>
      <c r="H119" s="1"/>
      <c r="I119" s="25" t="s">
        <v>28</v>
      </c>
      <c r="M119" s="32"/>
      <c r="N119" s="1"/>
      <c r="O119" s="1"/>
      <c r="P119" s="1"/>
      <c r="Q119" s="1"/>
      <c r="R119" s="1"/>
      <c r="T119" s="1"/>
      <c r="U119" s="1"/>
      <c r="V119" s="1"/>
      <c r="W119" s="1"/>
      <c r="X119" s="1"/>
      <c r="Y119" s="1"/>
    </row>
    <row r="120" spans="1:25">
      <c r="B120" s="1"/>
      <c r="C120" s="1"/>
      <c r="H120" s="143"/>
      <c r="I120" s="150" t="s">
        <v>109</v>
      </c>
      <c r="J120" s="147"/>
      <c r="K120" s="154">
        <v>0.65</v>
      </c>
      <c r="L120" s="34">
        <f>L123*K120</f>
        <v>0</v>
      </c>
      <c r="M120" s="32"/>
      <c r="N120" s="1"/>
      <c r="O120" s="1"/>
      <c r="P120" s="1"/>
      <c r="Q120" s="1"/>
      <c r="R120" s="1"/>
      <c r="T120" s="1"/>
      <c r="U120" s="1"/>
      <c r="V120" s="1"/>
      <c r="W120" s="1"/>
      <c r="X120" s="1"/>
      <c r="Y120" s="1"/>
    </row>
    <row r="121" spans="1:25">
      <c r="B121" s="7" t="s">
        <v>123</v>
      </c>
      <c r="C121" s="7"/>
      <c r="H121" s="143"/>
      <c r="I121" s="155" t="s">
        <v>110</v>
      </c>
      <c r="J121" s="147"/>
      <c r="K121" s="154">
        <v>0</v>
      </c>
      <c r="L121" s="149">
        <f>L123*K121</f>
        <v>0</v>
      </c>
      <c r="M121" s="32"/>
      <c r="P121" s="1"/>
      <c r="Q121" s="1"/>
      <c r="R121" s="1"/>
      <c r="T121" s="1"/>
      <c r="U121" s="1"/>
      <c r="V121" s="1"/>
      <c r="W121" s="1"/>
      <c r="X121" s="1"/>
      <c r="Y121" s="1"/>
    </row>
    <row r="122" spans="1:25">
      <c r="B122" s="7" t="s">
        <v>122</v>
      </c>
      <c r="C122" s="7"/>
      <c r="I122" s="156" t="s">
        <v>111</v>
      </c>
      <c r="J122" s="147"/>
      <c r="K122" s="154">
        <v>0.35</v>
      </c>
      <c r="L122" s="172">
        <f>L123*K122</f>
        <v>0</v>
      </c>
      <c r="M122" s="32"/>
      <c r="N122" s="6">
        <f>L122</f>
        <v>0</v>
      </c>
      <c r="O122" s="169" t="s">
        <v>177</v>
      </c>
      <c r="P122" s="1"/>
      <c r="Q122" s="1"/>
      <c r="R122" s="1"/>
      <c r="T122" s="1"/>
      <c r="U122" s="1"/>
      <c r="V122" s="1"/>
      <c r="W122" s="1"/>
      <c r="X122" s="1"/>
      <c r="Y122" s="1"/>
    </row>
    <row r="123" spans="1:25">
      <c r="B123" s="7"/>
      <c r="C123" s="7"/>
      <c r="I123" s="148" t="s">
        <v>30</v>
      </c>
      <c r="J123" s="146"/>
      <c r="K123" s="153">
        <f>SUM(K120:K122)</f>
        <v>1</v>
      </c>
      <c r="L123" s="35">
        <f>L115+P115</f>
        <v>0</v>
      </c>
      <c r="M123" s="32"/>
      <c r="N123" s="26">
        <f>P115</f>
        <v>0</v>
      </c>
      <c r="O123" s="169" t="s">
        <v>178</v>
      </c>
      <c r="P123" s="1"/>
      <c r="Q123" s="1"/>
      <c r="R123" s="1"/>
      <c r="T123" s="1"/>
      <c r="U123" s="1"/>
      <c r="V123" s="1"/>
      <c r="W123" s="1"/>
      <c r="X123" s="1"/>
      <c r="Y123" s="1"/>
    </row>
    <row r="124" spans="1:25" ht="14.55" customHeight="1">
      <c r="B124" s="7" t="s">
        <v>18</v>
      </c>
      <c r="C124" s="7"/>
      <c r="D124" s="1"/>
      <c r="E124" s="1"/>
      <c r="F124" s="1"/>
      <c r="J124" s="1"/>
      <c r="K124" s="1"/>
      <c r="L124" s="32"/>
      <c r="M124" s="32"/>
      <c r="N124" s="26">
        <f>N122-N123</f>
        <v>0</v>
      </c>
      <c r="O124" s="152" t="s">
        <v>179</v>
      </c>
      <c r="P124" s="1"/>
      <c r="Q124" s="1"/>
      <c r="R124" s="1"/>
      <c r="T124" s="1"/>
      <c r="U124" s="1"/>
      <c r="V124" s="1"/>
      <c r="W124" s="1"/>
      <c r="X124" s="1"/>
      <c r="Y124" s="1"/>
    </row>
    <row r="125" spans="1:25" ht="16.2">
      <c r="B125" s="7" t="s">
        <v>19</v>
      </c>
      <c r="C125" s="7"/>
      <c r="D125" s="1"/>
      <c r="E125" s="1"/>
      <c r="F125" s="1"/>
      <c r="H125" s="1"/>
      <c r="I125" s="1"/>
      <c r="J125" s="1"/>
      <c r="K125" s="1"/>
      <c r="L125" s="32"/>
      <c r="M125" s="32"/>
      <c r="N125" s="1"/>
      <c r="O125" s="1"/>
      <c r="P125" s="1"/>
      <c r="Q125" s="1"/>
      <c r="R125" s="1"/>
      <c r="T125" s="1"/>
      <c r="U125" s="1"/>
      <c r="V125" s="1"/>
      <c r="W125" s="1"/>
      <c r="X125" s="1"/>
      <c r="Y125" s="1"/>
    </row>
    <row r="126" spans="1:25">
      <c r="B126" s="7" t="s">
        <v>124</v>
      </c>
      <c r="C126" s="7"/>
      <c r="D126" s="1"/>
      <c r="E126" s="1"/>
      <c r="F126" s="1"/>
      <c r="G126" s="1"/>
      <c r="H126" s="75" t="s">
        <v>174</v>
      </c>
      <c r="I126" s="1"/>
      <c r="M126" s="32"/>
      <c r="N126" s="1"/>
      <c r="O126" s="1"/>
      <c r="P126" s="1"/>
      <c r="Q126" s="1"/>
      <c r="R126" s="1"/>
      <c r="T126" s="1"/>
      <c r="U126" s="1"/>
      <c r="V126" s="1"/>
      <c r="W126" s="1"/>
      <c r="X126" s="1"/>
      <c r="Y126" s="1"/>
    </row>
    <row r="127" spans="1:25">
      <c r="B127" s="7" t="s">
        <v>20</v>
      </c>
      <c r="C127" s="7"/>
      <c r="G127" s="1"/>
      <c r="H127" s="157" t="s">
        <v>112</v>
      </c>
      <c r="I127" s="142"/>
      <c r="J127" s="145"/>
      <c r="K127" s="151"/>
      <c r="L127" s="195">
        <f>L120</f>
        <v>0</v>
      </c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  <c r="Y127" s="1"/>
    </row>
    <row r="128" spans="1:25">
      <c r="B128" s="7" t="s">
        <v>21</v>
      </c>
      <c r="C128" s="7"/>
      <c r="G128" s="1"/>
      <c r="H128" s="157" t="s">
        <v>113</v>
      </c>
      <c r="I128" s="142"/>
      <c r="J128" s="145"/>
      <c r="K128" s="151"/>
      <c r="L128" s="26">
        <f>L121</f>
        <v>0</v>
      </c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  <c r="Y128" s="1"/>
    </row>
    <row r="129" spans="2:25">
      <c r="B129" s="7" t="s">
        <v>22</v>
      </c>
      <c r="C129" s="7"/>
      <c r="G129" s="1"/>
      <c r="H129" s="157" t="s">
        <v>171</v>
      </c>
      <c r="I129" s="142"/>
      <c r="J129" s="145"/>
      <c r="K129" s="151"/>
      <c r="L129" s="26">
        <f>SUM(L127:L128)</f>
        <v>0</v>
      </c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  <c r="Y129" s="1"/>
    </row>
    <row r="130" spans="2:25">
      <c r="B130" s="7" t="s">
        <v>23</v>
      </c>
      <c r="C130" s="7"/>
      <c r="G130" s="1"/>
      <c r="H130" s="157" t="s">
        <v>114</v>
      </c>
      <c r="I130" s="142"/>
      <c r="J130" s="145"/>
      <c r="K130" s="151"/>
      <c r="L130" s="26">
        <f>N124</f>
        <v>0</v>
      </c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  <c r="Y130" s="1"/>
    </row>
    <row r="131" spans="2:25">
      <c r="B131" s="7" t="s">
        <v>24</v>
      </c>
      <c r="C131" s="7"/>
      <c r="G131" s="1"/>
      <c r="H131" s="157" t="s">
        <v>115</v>
      </c>
      <c r="I131" s="142"/>
      <c r="J131" s="145"/>
      <c r="K131" s="151"/>
      <c r="L131" s="26">
        <f>N123</f>
        <v>0</v>
      </c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  <c r="Y131" s="1"/>
    </row>
    <row r="132" spans="2:25">
      <c r="B132" s="7" t="s">
        <v>25</v>
      </c>
      <c r="C132" s="7"/>
      <c r="G132" s="1"/>
      <c r="H132" s="157" t="s">
        <v>172</v>
      </c>
      <c r="I132" s="142"/>
      <c r="J132" s="145"/>
      <c r="K132" s="151"/>
      <c r="L132" s="6">
        <f>L130+L131</f>
        <v>0</v>
      </c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  <c r="Y132" s="1"/>
    </row>
    <row r="133" spans="2:25">
      <c r="B133" s="7" t="s">
        <v>26</v>
      </c>
      <c r="C133" s="7"/>
      <c r="G133" s="1"/>
      <c r="H133" s="157" t="s">
        <v>116</v>
      </c>
      <c r="I133" s="142"/>
      <c r="J133" s="145"/>
      <c r="K133" s="151"/>
      <c r="L133" s="26">
        <f>L129+L132</f>
        <v>0</v>
      </c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  <c r="Y133" s="1"/>
    </row>
    <row r="134" spans="2:25">
      <c r="B134" s="88"/>
      <c r="C134" s="88"/>
      <c r="G134" s="1"/>
      <c r="H134" s="157" t="s">
        <v>173</v>
      </c>
      <c r="I134" s="142"/>
      <c r="J134" s="145"/>
      <c r="K134" s="151"/>
      <c r="L134" s="22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  <c r="Y134" s="1"/>
    </row>
    <row r="135" spans="2:25">
      <c r="B135" s="1"/>
      <c r="C135" s="1"/>
      <c r="G135" s="1"/>
      <c r="H135" s="157" t="s">
        <v>117</v>
      </c>
      <c r="I135" s="142"/>
      <c r="J135" s="145"/>
      <c r="K135" s="151"/>
      <c r="L135" s="36">
        <f>L133-L134</f>
        <v>0</v>
      </c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  <c r="Y135" s="1"/>
    </row>
    <row r="136" spans="2: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2"/>
      <c r="M136" s="32"/>
      <c r="N136" s="1"/>
      <c r="O136" s="1"/>
      <c r="P136" s="1"/>
      <c r="Q136" s="1"/>
      <c r="R136" s="1"/>
      <c r="T136" s="1"/>
      <c r="U136" s="1"/>
      <c r="V136" s="1"/>
      <c r="W136" s="1"/>
      <c r="X136" s="1"/>
      <c r="Y136" s="1"/>
    </row>
    <row r="137" spans="2:25">
      <c r="B137" s="1"/>
      <c r="C137" s="1"/>
      <c r="D137" s="1"/>
      <c r="E137" s="1"/>
      <c r="F137" s="1"/>
      <c r="G137" s="1"/>
      <c r="H137" s="1"/>
      <c r="I137" s="1"/>
      <c r="L137" s="32"/>
      <c r="M137" s="32"/>
      <c r="O137" s="1"/>
      <c r="P137" s="1"/>
      <c r="Q137" s="1"/>
      <c r="T137" s="1"/>
      <c r="U137" s="1"/>
      <c r="V137" s="1"/>
      <c r="W137" s="1"/>
      <c r="X137" s="1"/>
      <c r="Y137" s="1"/>
    </row>
    <row r="138" spans="2:25">
      <c r="B138" s="1"/>
      <c r="C138" s="1"/>
      <c r="D138" s="1"/>
      <c r="E138" s="1"/>
      <c r="F138" s="1"/>
      <c r="G138" s="1"/>
      <c r="H138" s="1"/>
      <c r="I138" s="1"/>
      <c r="L138" s="32"/>
      <c r="M138" s="32"/>
      <c r="N138" s="33"/>
      <c r="O138" s="32"/>
      <c r="P138" s="32"/>
      <c r="Q138" s="32"/>
      <c r="T138" s="1"/>
      <c r="U138" s="1"/>
      <c r="V138" s="1"/>
      <c r="W138" s="1"/>
      <c r="X138" s="1"/>
      <c r="Y138" s="1"/>
    </row>
    <row r="139" spans="2:25">
      <c r="B139" s="1"/>
      <c r="C139" s="1"/>
      <c r="D139" s="1"/>
      <c r="E139" s="1"/>
      <c r="F139" s="1"/>
      <c r="G139" s="1"/>
      <c r="H139" s="1"/>
      <c r="I139" s="1"/>
      <c r="L139" s="32"/>
      <c r="M139" s="32"/>
      <c r="N139" s="33"/>
      <c r="O139" s="32"/>
      <c r="P139" s="32"/>
      <c r="Q139" s="32"/>
      <c r="T139" s="1"/>
      <c r="U139" s="1"/>
      <c r="V139" s="1"/>
      <c r="W139" s="1"/>
      <c r="X139" s="1"/>
      <c r="Y139" s="1"/>
    </row>
    <row r="140" spans="2:25">
      <c r="B140" s="32"/>
      <c r="C140" s="32"/>
      <c r="D140" s="1"/>
      <c r="E140" s="1"/>
      <c r="F140" s="1"/>
      <c r="G140" s="1"/>
      <c r="H140" s="1"/>
      <c r="I140" s="1"/>
      <c r="L140" s="32"/>
      <c r="M140" s="32"/>
      <c r="N140" s="33"/>
      <c r="O140" s="32"/>
      <c r="P140" s="32"/>
      <c r="Q140" s="32"/>
      <c r="T140" s="1"/>
      <c r="U140" s="1"/>
      <c r="V140" s="1"/>
      <c r="W140" s="1"/>
      <c r="X140" s="1"/>
      <c r="Y140" s="1"/>
    </row>
    <row r="141" spans="2:25">
      <c r="B141" s="1"/>
      <c r="C141" s="1"/>
      <c r="D141" s="1"/>
      <c r="E141" s="1"/>
      <c r="F141" s="1"/>
      <c r="G141" s="1"/>
      <c r="H141" s="1"/>
      <c r="I141" s="1"/>
      <c r="L141" s="32"/>
      <c r="M141" s="32"/>
      <c r="N141" s="33"/>
      <c r="O141" s="32"/>
      <c r="P141" s="32"/>
      <c r="Q141" s="32"/>
      <c r="T141" s="1"/>
      <c r="U141" s="1"/>
      <c r="V141" s="1"/>
      <c r="W141" s="1"/>
      <c r="X141" s="1"/>
      <c r="Y141" s="1"/>
    </row>
    <row r="142" spans="2:25">
      <c r="B142" s="1"/>
      <c r="C142" s="1"/>
      <c r="D142" s="1"/>
      <c r="E142" s="1"/>
      <c r="F142" s="1"/>
      <c r="G142" s="1"/>
      <c r="H142" s="1"/>
      <c r="I142" s="1"/>
      <c r="L142" s="32"/>
      <c r="M142" s="32"/>
      <c r="N142" s="33"/>
      <c r="O142" s="32"/>
      <c r="P142" s="32"/>
      <c r="Q142" s="32"/>
      <c r="T142" s="1"/>
      <c r="U142" s="1"/>
      <c r="V142" s="1"/>
      <c r="W142" s="1"/>
      <c r="X142" s="1"/>
      <c r="Y142" s="1"/>
    </row>
    <row r="143" spans="2:25">
      <c r="B143" s="1"/>
      <c r="C143" s="1"/>
      <c r="D143" s="1"/>
      <c r="E143" s="1"/>
      <c r="F143" s="1"/>
      <c r="G143" s="1"/>
      <c r="H143" s="1"/>
      <c r="I143" s="1"/>
      <c r="L143" s="32"/>
      <c r="M143" s="32"/>
      <c r="N143" s="33"/>
      <c r="O143" s="32"/>
      <c r="P143" s="32"/>
      <c r="Q143" s="32"/>
      <c r="T143" s="1"/>
      <c r="U143" s="1"/>
      <c r="V143" s="1"/>
      <c r="W143" s="1"/>
      <c r="X143" s="1"/>
      <c r="Y143" s="1"/>
    </row>
    <row r="144" spans="2:25">
      <c r="B144" s="1"/>
      <c r="C144" s="1"/>
      <c r="D144" s="1"/>
      <c r="E144" s="1"/>
      <c r="F144" s="1"/>
      <c r="G144" s="1"/>
      <c r="H144" s="1"/>
      <c r="I144" s="1"/>
      <c r="L144" s="32"/>
      <c r="M144" s="32"/>
      <c r="N144" s="33"/>
      <c r="O144" s="32"/>
      <c r="P144" s="32"/>
      <c r="Q144" s="32"/>
      <c r="T144" s="1"/>
      <c r="U144" s="1"/>
      <c r="V144" s="1"/>
      <c r="W144" s="1"/>
      <c r="X144" s="1"/>
      <c r="Y144" s="1"/>
    </row>
    <row r="145" spans="1:25">
      <c r="B145" s="1"/>
      <c r="C145" s="1"/>
      <c r="D145" s="1"/>
      <c r="E145" s="1"/>
      <c r="F145" s="1"/>
      <c r="G145" s="1"/>
      <c r="H145" s="1"/>
      <c r="I145" s="1"/>
      <c r="L145" s="1"/>
      <c r="M145" s="1"/>
      <c r="O145" s="1"/>
      <c r="P145" s="1"/>
      <c r="Q145" s="1"/>
      <c r="T145" s="1"/>
      <c r="U145" s="1"/>
      <c r="V145" s="1"/>
      <c r="W145" s="1"/>
      <c r="X145" s="1"/>
      <c r="Y145" s="1"/>
    </row>
    <row r="146" spans="1:25">
      <c r="B146" s="1"/>
      <c r="C146" s="1"/>
      <c r="D146" s="1"/>
      <c r="E146" s="1"/>
      <c r="F146" s="1"/>
      <c r="G146" s="1"/>
      <c r="H146" s="1"/>
      <c r="I146" s="1"/>
      <c r="L146" s="1"/>
      <c r="M146" s="1"/>
      <c r="O146" s="1"/>
      <c r="P146" s="1"/>
      <c r="Q146" s="1"/>
      <c r="T146" s="1"/>
      <c r="U146" s="1"/>
      <c r="V146" s="1"/>
      <c r="W146" s="1"/>
      <c r="X146" s="1"/>
      <c r="Y146" s="1"/>
    </row>
    <row r="147" spans="1:25" ht="14.55" customHeight="1">
      <c r="B147" s="1"/>
      <c r="C147" s="1"/>
      <c r="D147" s="1"/>
      <c r="E147" s="1"/>
      <c r="F147" s="1"/>
      <c r="G147" s="1"/>
      <c r="H147" s="1"/>
      <c r="I147" s="1"/>
      <c r="O147" s="1"/>
      <c r="P147" s="1"/>
      <c r="Q147" s="1"/>
      <c r="T147" s="1"/>
      <c r="U147" s="1"/>
      <c r="V147" s="1"/>
      <c r="W147" s="1"/>
      <c r="X147" s="1"/>
      <c r="Y147" s="1"/>
    </row>
    <row r="148" spans="1:25" ht="9" customHeight="1"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</sheetData>
  <sheetProtection algorithmName="SHA-512" hashValue="D+6yVv+Pe1u2eXbEBEQglO3OIt8goDCMmGy6kupVRNKQY36q6cPsk4giVFRgkIeJ0uycSzCRRXNV/dNA9Bezeg==" saltValue="sPB6YLTZ1FnLlN8sePYZYw==" spinCount="100000" sheet="1" objects="1" scenarios="1" formatCells="0" selectLockedCells="1"/>
  <dataConsolidate/>
  <mergeCells count="75">
    <mergeCell ref="D5:F5"/>
    <mergeCell ref="D2:G2"/>
    <mergeCell ref="N5:R5"/>
    <mergeCell ref="B8:C8"/>
    <mergeCell ref="B9:C9"/>
    <mergeCell ref="B10:C10"/>
    <mergeCell ref="B11:C11"/>
    <mergeCell ref="B12:C12"/>
    <mergeCell ref="B16:C16"/>
    <mergeCell ref="B17:C17"/>
    <mergeCell ref="B27:C27"/>
    <mergeCell ref="B28:C28"/>
    <mergeCell ref="B29:C29"/>
    <mergeCell ref="B30:C30"/>
    <mergeCell ref="B18:C18"/>
    <mergeCell ref="B19:C19"/>
    <mergeCell ref="B20:C20"/>
    <mergeCell ref="B21:C21"/>
    <mergeCell ref="B22:C22"/>
    <mergeCell ref="B44:C44"/>
    <mergeCell ref="B6:C6"/>
    <mergeCell ref="B46:C46"/>
    <mergeCell ref="B50:C50"/>
    <mergeCell ref="B51:C51"/>
    <mergeCell ref="B39:C39"/>
    <mergeCell ref="B40:C40"/>
    <mergeCell ref="B41:C41"/>
    <mergeCell ref="B42:C42"/>
    <mergeCell ref="B43:C43"/>
    <mergeCell ref="B31:C31"/>
    <mergeCell ref="B32:C32"/>
    <mergeCell ref="B33:C33"/>
    <mergeCell ref="B37:C37"/>
    <mergeCell ref="B38:C38"/>
    <mergeCell ref="B23:C23"/>
    <mergeCell ref="B52:C52"/>
    <mergeCell ref="B53:C53"/>
    <mergeCell ref="B54:C54"/>
    <mergeCell ref="B55:C55"/>
    <mergeCell ref="B59:C59"/>
    <mergeCell ref="B60:C60"/>
    <mergeCell ref="B61:C61"/>
    <mergeCell ref="B62:C62"/>
    <mergeCell ref="B63:C63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01:C101"/>
    <mergeCell ref="B102:C102"/>
    <mergeCell ref="B103:C103"/>
    <mergeCell ref="B104:C104"/>
    <mergeCell ref="B105:C105"/>
    <mergeCell ref="B106:C106"/>
    <mergeCell ref="B107:C107"/>
    <mergeCell ref="B110:C110"/>
    <mergeCell ref="B111:C111"/>
  </mergeCells>
  <conditionalFormatting sqref="B1:C2 C3 B4:C1048576">
    <cfRule type="containsText" dxfId="29" priority="3" operator="containsText" text="*Rakennusselostus">
      <formula>NOT(ISERROR(SEARCH("*Rakennusselostus",B1)))</formula>
    </cfRule>
  </conditionalFormatting>
  <conditionalFormatting sqref="C3">
    <cfRule type="containsText" dxfId="28" priority="1" operator="containsText" text="*Tietoja puuttuu">
      <formula>NOT(ISERROR(SEARCH("*Tietoja puuttuu",C3)))</formula>
    </cfRule>
  </conditionalFormatting>
  <conditionalFormatting sqref="N3:N4">
    <cfRule type="containsText" dxfId="27" priority="2" operator="containsText" text="*Valitse">
      <formula>NOT(ISERROR(SEARCH("*Valitse",N3)))</formula>
    </cfRule>
  </conditionalFormatting>
  <conditionalFormatting sqref="N123">
    <cfRule type="cellIs" dxfId="26" priority="5" operator="greaterThan">
      <formula>$N$122</formula>
    </cfRule>
  </conditionalFormatting>
  <conditionalFormatting sqref="N124">
    <cfRule type="cellIs" dxfId="25" priority="4" operator="lessThan">
      <formula>0</formula>
    </cfRule>
  </conditionalFormatting>
  <dataValidations count="3">
    <dataValidation type="list" allowBlank="1" showInputMessage="1" showErrorMessage="1" sqref="L3:L4" xr:uid="{0834BD6C-3D48-459C-9843-5EF3623468FA}">
      <formula1>$B$121:$B$123</formula1>
    </dataValidation>
    <dataValidation type="list" allowBlank="1" showInputMessage="1" showErrorMessage="1" sqref="F93:F94" xr:uid="{8EC044FF-8D89-421B-9258-1EBC34AD34A8}">
      <formula1>$B$124:$B$133</formula1>
    </dataValidation>
    <dataValidation type="list" allowBlank="1" showInputMessage="1" showErrorMessage="1" sqref="F110:F114 F101:F108 F95:F99 F87:F91 F77:F85 F68:F75 F59:F66 F50:F57 F37:F48 F27:F35 F8:F14 F16:F25" xr:uid="{5CE9EBFA-1484-444E-A3D8-AB1AD8EDFD8B}">
      <formula1>$B$124:$B$134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Header>&amp;CKorjausrakentamisen kustannusarvio&amp;RTulostettu &amp;D</oddHeader>
    <oddFooter>&amp;R&amp;9Lomake tuotettu Outokaira tuottamhan ry:n Vasara ja nauloja -hankkeessa</oddFooter>
  </headerFooter>
  <rowBreaks count="2" manualBreakCount="2">
    <brk id="57" max="18" man="1"/>
    <brk id="91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ACCF-C9D9-4235-A9C2-564F944F2028}">
  <sheetPr>
    <tabColor rgb="FFFFFF00"/>
  </sheetPr>
  <dimension ref="A1:N137"/>
  <sheetViews>
    <sheetView showGridLines="0" topLeftCell="A62" zoomScaleNormal="100" workbookViewId="0">
      <selection activeCell="C99" sqref="C99"/>
    </sheetView>
  </sheetViews>
  <sheetFormatPr defaultRowHeight="14.4"/>
  <cols>
    <col min="1" max="1" width="1.44140625" customWidth="1"/>
    <col min="2" max="2" width="50.21875" customWidth="1"/>
    <col min="3" max="3" width="27" customWidth="1"/>
    <col min="4" max="6" width="10.21875" customWidth="1"/>
    <col min="7" max="7" width="9.77734375" customWidth="1"/>
    <col min="8" max="10" width="10.21875" customWidth="1"/>
    <col min="11" max="11" width="13.5546875" customWidth="1"/>
    <col min="12" max="12" width="1.44140625" customWidth="1"/>
    <col min="13" max="13" width="9.77734375" customWidth="1"/>
  </cols>
  <sheetData>
    <row r="1" spans="1:12" ht="7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8.5500000000000007" customHeight="1" thickBot="1">
      <c r="A2" s="14"/>
      <c r="B2" s="42"/>
      <c r="C2" s="236"/>
      <c r="D2" s="236"/>
      <c r="E2" s="236"/>
      <c r="F2" s="236"/>
      <c r="G2" s="43"/>
      <c r="H2" s="80"/>
      <c r="I2" s="80"/>
      <c r="J2" s="80"/>
      <c r="K2" s="80"/>
      <c r="L2" s="14"/>
    </row>
    <row r="3" spans="1:12" ht="23.1" customHeight="1" thickBot="1">
      <c r="A3" s="14"/>
      <c r="B3" s="42"/>
      <c r="C3" s="110" t="s">
        <v>94</v>
      </c>
      <c r="D3" s="46"/>
      <c r="E3" s="46"/>
      <c r="F3" s="46"/>
      <c r="G3" s="46"/>
      <c r="H3" s="46"/>
      <c r="I3" s="49" t="s">
        <v>5</v>
      </c>
      <c r="J3" s="46"/>
      <c r="K3" s="89">
        <f>'Kustannusarvio|Rakennusselostus'!L3</f>
        <v>0</v>
      </c>
      <c r="L3" s="14"/>
    </row>
    <row r="4" spans="1:12" ht="23.1" customHeight="1" thickBot="1">
      <c r="A4" s="14"/>
      <c r="B4" s="42"/>
      <c r="C4" s="49" t="s">
        <v>119</v>
      </c>
      <c r="D4" s="80"/>
      <c r="E4" s="80"/>
      <c r="F4" s="80"/>
      <c r="G4" s="44"/>
      <c r="H4" s="80"/>
      <c r="I4" s="49" t="s">
        <v>6</v>
      </c>
      <c r="J4" s="80"/>
      <c r="K4" s="89">
        <f>'Kustannusarvio|Rakennusselostus'!L4</f>
        <v>0</v>
      </c>
      <c r="L4" s="14"/>
    </row>
    <row r="5" spans="1:12" ht="25.05" customHeight="1">
      <c r="A5" s="14"/>
      <c r="B5" s="42"/>
      <c r="C5" s="234" t="s">
        <v>4</v>
      </c>
      <c r="D5" s="235"/>
      <c r="E5" s="235"/>
      <c r="F5" s="47"/>
      <c r="G5" s="47"/>
      <c r="H5" s="47"/>
      <c r="I5" s="47"/>
      <c r="J5" s="47"/>
      <c r="K5" s="24"/>
      <c r="L5" s="14"/>
    </row>
    <row r="6" spans="1:12" ht="51.6" customHeight="1">
      <c r="A6" s="18"/>
      <c r="B6" s="48" t="s">
        <v>105</v>
      </c>
      <c r="C6" s="53" t="s">
        <v>108</v>
      </c>
      <c r="D6" s="53" t="s">
        <v>7</v>
      </c>
      <c r="E6" s="53" t="s">
        <v>8</v>
      </c>
      <c r="F6" s="54" t="s">
        <v>9</v>
      </c>
      <c r="G6" s="55" t="s">
        <v>10</v>
      </c>
      <c r="H6" s="54" t="s">
        <v>11</v>
      </c>
      <c r="I6" s="54" t="s">
        <v>12</v>
      </c>
      <c r="J6" s="54" t="s">
        <v>103</v>
      </c>
      <c r="K6" s="55" t="s">
        <v>13</v>
      </c>
      <c r="L6" s="14"/>
    </row>
    <row r="7" spans="1:12">
      <c r="A7" s="5" t="s">
        <v>150</v>
      </c>
      <c r="B7" s="27"/>
      <c r="C7" s="30"/>
      <c r="D7" s="5"/>
      <c r="E7" s="5"/>
      <c r="F7" s="5"/>
      <c r="G7" s="5"/>
      <c r="H7" s="5"/>
      <c r="I7" s="5"/>
      <c r="J7" s="5"/>
      <c r="K7" s="28"/>
      <c r="L7" s="14"/>
    </row>
    <row r="8" spans="1:12">
      <c r="A8" s="14"/>
      <c r="B8" s="196" t="s">
        <v>157</v>
      </c>
      <c r="C8" s="158">
        <f>'Kustannusarvio|Rakennusselostus'!D8</f>
        <v>0</v>
      </c>
      <c r="D8" s="159">
        <f>'Kustannusarvio|Rakennusselostus'!E8</f>
        <v>0</v>
      </c>
      <c r="E8" s="159">
        <f>'Kustannusarvio|Rakennusselostus'!F8</f>
        <v>0</v>
      </c>
      <c r="F8" s="159">
        <f>'Kustannusarvio|Rakennusselostus'!G8</f>
        <v>0</v>
      </c>
      <c r="G8" s="163">
        <f t="shared" ref="G8:G14" si="0">D8*F8</f>
        <v>0</v>
      </c>
      <c r="H8" s="159">
        <f>'Kustannusarvio|Rakennusselostus'!I8</f>
        <v>0</v>
      </c>
      <c r="I8" s="159">
        <f>'Kustannusarvio|Rakennusselostus'!J8</f>
        <v>0</v>
      </c>
      <c r="J8" s="159">
        <f>'Kustannusarvio|Rakennusselostus'!K8</f>
        <v>0</v>
      </c>
      <c r="K8" s="163">
        <f t="shared" ref="K8:K14" si="1">G8+H8+(I8*J8)</f>
        <v>0</v>
      </c>
      <c r="L8" s="14"/>
    </row>
    <row r="9" spans="1:12">
      <c r="A9" s="14"/>
      <c r="B9" s="197" t="s">
        <v>50</v>
      </c>
      <c r="C9" s="161">
        <f>'Kustannusarvio|Rakennusselostus'!D9</f>
        <v>0</v>
      </c>
      <c r="D9" s="162">
        <f>'Kustannusarvio|Rakennusselostus'!E9</f>
        <v>0</v>
      </c>
      <c r="E9" s="162">
        <f>'Kustannusarvio|Rakennusselostus'!F9</f>
        <v>0</v>
      </c>
      <c r="F9" s="162">
        <f>'Kustannusarvio|Rakennusselostus'!G9</f>
        <v>0</v>
      </c>
      <c r="G9" s="163">
        <f t="shared" si="0"/>
        <v>0</v>
      </c>
      <c r="H9" s="162">
        <f>'Kustannusarvio|Rakennusselostus'!I9</f>
        <v>0</v>
      </c>
      <c r="I9" s="162">
        <f>'Kustannusarvio|Rakennusselostus'!J9</f>
        <v>0</v>
      </c>
      <c r="J9" s="162">
        <f>'Kustannusarvio|Rakennusselostus'!K9</f>
        <v>0</v>
      </c>
      <c r="K9" s="163">
        <f t="shared" si="1"/>
        <v>0</v>
      </c>
      <c r="L9" s="14"/>
    </row>
    <row r="10" spans="1:12">
      <c r="A10" s="14"/>
      <c r="B10" s="197" t="s">
        <v>83</v>
      </c>
      <c r="C10" s="161">
        <f>'Kustannusarvio|Rakennusselostus'!D10</f>
        <v>0</v>
      </c>
      <c r="D10" s="162">
        <f>'Kustannusarvio|Rakennusselostus'!E10</f>
        <v>0</v>
      </c>
      <c r="E10" s="162">
        <f>'Kustannusarvio|Rakennusselostus'!F10</f>
        <v>0</v>
      </c>
      <c r="F10" s="162">
        <f>'Kustannusarvio|Rakennusselostus'!G10</f>
        <v>0</v>
      </c>
      <c r="G10" s="163">
        <f t="shared" si="0"/>
        <v>0</v>
      </c>
      <c r="H10" s="162">
        <f>'Kustannusarvio|Rakennusselostus'!I10</f>
        <v>0</v>
      </c>
      <c r="I10" s="162">
        <f>'Kustannusarvio|Rakennusselostus'!J10</f>
        <v>0</v>
      </c>
      <c r="J10" s="162">
        <f>'Kustannusarvio|Rakennusselostus'!K10</f>
        <v>0</v>
      </c>
      <c r="K10" s="163">
        <f t="shared" si="1"/>
        <v>0</v>
      </c>
      <c r="L10" s="14"/>
    </row>
    <row r="11" spans="1:12">
      <c r="A11" s="14"/>
      <c r="B11" s="197" t="s">
        <v>151</v>
      </c>
      <c r="C11" s="161">
        <f>'Kustannusarvio|Rakennusselostus'!D11</f>
        <v>0</v>
      </c>
      <c r="D11" s="162">
        <f>'Kustannusarvio|Rakennusselostus'!E11</f>
        <v>0</v>
      </c>
      <c r="E11" s="162">
        <f>'Kustannusarvio|Rakennusselostus'!F11</f>
        <v>0</v>
      </c>
      <c r="F11" s="162">
        <f>'Kustannusarvio|Rakennusselostus'!G11</f>
        <v>0</v>
      </c>
      <c r="G11" s="163">
        <f t="shared" si="0"/>
        <v>0</v>
      </c>
      <c r="H11" s="162">
        <f>'Kustannusarvio|Rakennusselostus'!I11</f>
        <v>0</v>
      </c>
      <c r="I11" s="162">
        <f>'Kustannusarvio|Rakennusselostus'!J11</f>
        <v>0</v>
      </c>
      <c r="J11" s="162">
        <f>'Kustannusarvio|Rakennusselostus'!K11</f>
        <v>0</v>
      </c>
      <c r="K11" s="163">
        <f t="shared" si="1"/>
        <v>0</v>
      </c>
      <c r="L11" s="14"/>
    </row>
    <row r="12" spans="1:12">
      <c r="A12" s="14"/>
      <c r="B12" s="197" t="s">
        <v>152</v>
      </c>
      <c r="C12" s="161">
        <f>'Kustannusarvio|Rakennusselostus'!D12</f>
        <v>0</v>
      </c>
      <c r="D12" s="162">
        <f>'Kustannusarvio|Rakennusselostus'!E12</f>
        <v>0</v>
      </c>
      <c r="E12" s="162">
        <f>'Kustannusarvio|Rakennusselostus'!F12</f>
        <v>0</v>
      </c>
      <c r="F12" s="162">
        <f>'Kustannusarvio|Rakennusselostus'!G12</f>
        <v>0</v>
      </c>
      <c r="G12" s="163">
        <f t="shared" si="0"/>
        <v>0</v>
      </c>
      <c r="H12" s="162">
        <f>'Kustannusarvio|Rakennusselostus'!I12</f>
        <v>0</v>
      </c>
      <c r="I12" s="162">
        <f>'Kustannusarvio|Rakennusselostus'!J12</f>
        <v>0</v>
      </c>
      <c r="J12" s="162">
        <f>'Kustannusarvio|Rakennusselostus'!K12</f>
        <v>0</v>
      </c>
      <c r="K12" s="163">
        <f t="shared" si="1"/>
        <v>0</v>
      </c>
      <c r="L12" s="14"/>
    </row>
    <row r="13" spans="1:12">
      <c r="A13" s="14"/>
      <c r="B13" s="198" t="str">
        <f>SUBSTITUTE(IF('Kustannusarvio|Rakennusselostus'!C13="",'Kustannusarvio|Rakennusselostus'!B13,'Kustannusarvio|Rakennusselostus'!C13),":","")</f>
        <v>Muu maksu</v>
      </c>
      <c r="C13" s="161">
        <f>'Kustannusarvio|Rakennusselostus'!D13</f>
        <v>0</v>
      </c>
      <c r="D13" s="162">
        <f>'Kustannusarvio|Rakennusselostus'!E13</f>
        <v>0</v>
      </c>
      <c r="E13" s="162">
        <f>'Kustannusarvio|Rakennusselostus'!F13</f>
        <v>0</v>
      </c>
      <c r="F13" s="162">
        <f>'Kustannusarvio|Rakennusselostus'!G13</f>
        <v>0</v>
      </c>
      <c r="G13" s="163">
        <f t="shared" si="0"/>
        <v>0</v>
      </c>
      <c r="H13" s="162">
        <f>'Kustannusarvio|Rakennusselostus'!I13</f>
        <v>0</v>
      </c>
      <c r="I13" s="162">
        <f>'Kustannusarvio|Rakennusselostus'!J13</f>
        <v>0</v>
      </c>
      <c r="J13" s="162">
        <f>'Kustannusarvio|Rakennusselostus'!K13</f>
        <v>0</v>
      </c>
      <c r="K13" s="163">
        <f t="shared" si="1"/>
        <v>0</v>
      </c>
      <c r="L13" s="14"/>
    </row>
    <row r="14" spans="1:12">
      <c r="A14" s="14"/>
      <c r="B14" s="198" t="str">
        <f>SUBSTITUTE(IF('Kustannusarvio|Rakennusselostus'!C14="",'Kustannusarvio|Rakennusselostus'!B14,'Kustannusarvio|Rakennusselostus'!C14),":","")</f>
        <v>Muu maksu</v>
      </c>
      <c r="C14" s="164">
        <f>'Kustannusarvio|Rakennusselostus'!D14</f>
        <v>0</v>
      </c>
      <c r="D14" s="165">
        <f>'Kustannusarvio|Rakennusselostus'!E14</f>
        <v>0</v>
      </c>
      <c r="E14" s="165">
        <f>'Kustannusarvio|Rakennusselostus'!F14</f>
        <v>0</v>
      </c>
      <c r="F14" s="165">
        <f>'Kustannusarvio|Rakennusselostus'!G14</f>
        <v>0</v>
      </c>
      <c r="G14" s="163">
        <f t="shared" si="0"/>
        <v>0</v>
      </c>
      <c r="H14" s="165">
        <f>'Kustannusarvio|Rakennusselostus'!I14</f>
        <v>0</v>
      </c>
      <c r="I14" s="165">
        <f>'Kustannusarvio|Rakennusselostus'!J14</f>
        <v>0</v>
      </c>
      <c r="J14" s="165">
        <f>'Kustannusarvio|Rakennusselostus'!K14</f>
        <v>0</v>
      </c>
      <c r="K14" s="163">
        <f t="shared" si="1"/>
        <v>0</v>
      </c>
      <c r="L14" s="14"/>
    </row>
    <row r="15" spans="1:12">
      <c r="A15" s="5" t="s">
        <v>54</v>
      </c>
      <c r="B15" s="27"/>
      <c r="C15" s="217"/>
      <c r="D15" s="105"/>
      <c r="E15" s="105"/>
      <c r="F15" s="105"/>
      <c r="G15" s="106"/>
      <c r="H15" s="105"/>
      <c r="I15" s="105"/>
      <c r="J15" s="105"/>
      <c r="K15" s="107"/>
      <c r="L15" s="14"/>
    </row>
    <row r="16" spans="1:12">
      <c r="A16" s="14"/>
      <c r="B16" s="197" t="s">
        <v>57</v>
      </c>
      <c r="C16" s="161">
        <f>'Kustannusarvio|Rakennusselostus'!D16</f>
        <v>0</v>
      </c>
      <c r="D16" s="162">
        <f>'Kustannusarvio|Rakennusselostus'!E16</f>
        <v>0</v>
      </c>
      <c r="E16" s="162">
        <f>'Kustannusarvio|Rakennusselostus'!F16</f>
        <v>0</v>
      </c>
      <c r="F16" s="162">
        <f>'Kustannusarvio|Rakennusselostus'!G16</f>
        <v>0</v>
      </c>
      <c r="G16" s="163">
        <f t="shared" ref="G16:G25" si="2">D16*F16</f>
        <v>0</v>
      </c>
      <c r="H16" s="162">
        <f>'Kustannusarvio|Rakennusselostus'!I16</f>
        <v>0</v>
      </c>
      <c r="I16" s="162">
        <f>'Kustannusarvio|Rakennusselostus'!J16</f>
        <v>0</v>
      </c>
      <c r="J16" s="162">
        <f>'Kustannusarvio|Rakennusselostus'!K16</f>
        <v>0</v>
      </c>
      <c r="K16" s="163">
        <f t="shared" ref="K16:K25" si="3">G16+H16+(I16*J16)</f>
        <v>0</v>
      </c>
      <c r="L16" s="14"/>
    </row>
    <row r="17" spans="1:12">
      <c r="A17" s="14"/>
      <c r="B17" s="197" t="s">
        <v>55</v>
      </c>
      <c r="C17" s="161">
        <f>'Kustannusarvio|Rakennusselostus'!D17</f>
        <v>0</v>
      </c>
      <c r="D17" s="162">
        <f>'Kustannusarvio|Rakennusselostus'!E17</f>
        <v>0</v>
      </c>
      <c r="E17" s="162">
        <f>'Kustannusarvio|Rakennusselostus'!F17</f>
        <v>0</v>
      </c>
      <c r="F17" s="162">
        <f>'Kustannusarvio|Rakennusselostus'!G17</f>
        <v>0</v>
      </c>
      <c r="G17" s="163">
        <f t="shared" si="2"/>
        <v>0</v>
      </c>
      <c r="H17" s="162">
        <f>'Kustannusarvio|Rakennusselostus'!I17</f>
        <v>0</v>
      </c>
      <c r="I17" s="162">
        <f>'Kustannusarvio|Rakennusselostus'!J17</f>
        <v>0</v>
      </c>
      <c r="J17" s="162">
        <f>'Kustannusarvio|Rakennusselostus'!K17</f>
        <v>0</v>
      </c>
      <c r="K17" s="163">
        <f t="shared" si="3"/>
        <v>0</v>
      </c>
      <c r="L17" s="14"/>
    </row>
    <row r="18" spans="1:12">
      <c r="A18" s="14"/>
      <c r="B18" s="197" t="s">
        <v>58</v>
      </c>
      <c r="C18" s="161">
        <f>'Kustannusarvio|Rakennusselostus'!D18</f>
        <v>0</v>
      </c>
      <c r="D18" s="162">
        <f>'Kustannusarvio|Rakennusselostus'!E18</f>
        <v>0</v>
      </c>
      <c r="E18" s="162">
        <f>'Kustannusarvio|Rakennusselostus'!F18</f>
        <v>0</v>
      </c>
      <c r="F18" s="162">
        <f>'Kustannusarvio|Rakennusselostus'!G18</f>
        <v>0</v>
      </c>
      <c r="G18" s="163">
        <f t="shared" si="2"/>
        <v>0</v>
      </c>
      <c r="H18" s="162">
        <f>'Kustannusarvio|Rakennusselostus'!I18</f>
        <v>0</v>
      </c>
      <c r="I18" s="162">
        <f>'Kustannusarvio|Rakennusselostus'!J18</f>
        <v>0</v>
      </c>
      <c r="J18" s="162">
        <f>'Kustannusarvio|Rakennusselostus'!K18</f>
        <v>0</v>
      </c>
      <c r="K18" s="163">
        <f t="shared" si="3"/>
        <v>0</v>
      </c>
      <c r="L18" s="14"/>
    </row>
    <row r="19" spans="1:12">
      <c r="A19" s="14"/>
      <c r="B19" s="197" t="s">
        <v>86</v>
      </c>
      <c r="C19" s="161">
        <f>'Kustannusarvio|Rakennusselostus'!D19</f>
        <v>0</v>
      </c>
      <c r="D19" s="162">
        <f>'Kustannusarvio|Rakennusselostus'!E19</f>
        <v>0</v>
      </c>
      <c r="E19" s="162">
        <f>'Kustannusarvio|Rakennusselostus'!F19</f>
        <v>0</v>
      </c>
      <c r="F19" s="162">
        <f>'Kustannusarvio|Rakennusselostus'!G19</f>
        <v>0</v>
      </c>
      <c r="G19" s="163">
        <f t="shared" si="2"/>
        <v>0</v>
      </c>
      <c r="H19" s="162">
        <f>'Kustannusarvio|Rakennusselostus'!I19</f>
        <v>0</v>
      </c>
      <c r="I19" s="162">
        <f>'Kustannusarvio|Rakennusselostus'!J19</f>
        <v>0</v>
      </c>
      <c r="J19" s="162">
        <f>'Kustannusarvio|Rakennusselostus'!K19</f>
        <v>0</v>
      </c>
      <c r="K19" s="163">
        <f t="shared" si="3"/>
        <v>0</v>
      </c>
      <c r="L19" s="14"/>
    </row>
    <row r="20" spans="1:12">
      <c r="A20" s="14"/>
      <c r="B20" s="197" t="s">
        <v>56</v>
      </c>
      <c r="C20" s="161">
        <f>'Kustannusarvio|Rakennusselostus'!D20</f>
        <v>0</v>
      </c>
      <c r="D20" s="162">
        <f>'Kustannusarvio|Rakennusselostus'!E20</f>
        <v>0</v>
      </c>
      <c r="E20" s="162">
        <f>'Kustannusarvio|Rakennusselostus'!F20</f>
        <v>0</v>
      </c>
      <c r="F20" s="162">
        <f>'Kustannusarvio|Rakennusselostus'!G20</f>
        <v>0</v>
      </c>
      <c r="G20" s="163">
        <f t="shared" si="2"/>
        <v>0</v>
      </c>
      <c r="H20" s="162">
        <f>'Kustannusarvio|Rakennusselostus'!I20</f>
        <v>0</v>
      </c>
      <c r="I20" s="162">
        <f>'Kustannusarvio|Rakennusselostus'!J20</f>
        <v>0</v>
      </c>
      <c r="J20" s="162">
        <f>'Kustannusarvio|Rakennusselostus'!K20</f>
        <v>0</v>
      </c>
      <c r="K20" s="163">
        <f t="shared" si="3"/>
        <v>0</v>
      </c>
      <c r="L20" s="14"/>
    </row>
    <row r="21" spans="1:12">
      <c r="A21" s="14"/>
      <c r="B21" s="197" t="s">
        <v>59</v>
      </c>
      <c r="C21" s="161">
        <f>'Kustannusarvio|Rakennusselostus'!D21</f>
        <v>0</v>
      </c>
      <c r="D21" s="162">
        <f>'Kustannusarvio|Rakennusselostus'!E21</f>
        <v>0</v>
      </c>
      <c r="E21" s="162">
        <f>'Kustannusarvio|Rakennusselostus'!F21</f>
        <v>0</v>
      </c>
      <c r="F21" s="162">
        <f>'Kustannusarvio|Rakennusselostus'!G21</f>
        <v>0</v>
      </c>
      <c r="G21" s="163">
        <f t="shared" si="2"/>
        <v>0</v>
      </c>
      <c r="H21" s="162">
        <f>'Kustannusarvio|Rakennusselostus'!I21</f>
        <v>0</v>
      </c>
      <c r="I21" s="162">
        <f>'Kustannusarvio|Rakennusselostus'!J21</f>
        <v>0</v>
      </c>
      <c r="J21" s="162">
        <f>'Kustannusarvio|Rakennusselostus'!K21</f>
        <v>0</v>
      </c>
      <c r="K21" s="163">
        <f t="shared" si="3"/>
        <v>0</v>
      </c>
      <c r="L21" s="14"/>
    </row>
    <row r="22" spans="1:12">
      <c r="A22" s="14"/>
      <c r="B22" s="197" t="s">
        <v>60</v>
      </c>
      <c r="C22" s="161">
        <f>'Kustannusarvio|Rakennusselostus'!D22</f>
        <v>0</v>
      </c>
      <c r="D22" s="162">
        <f>'Kustannusarvio|Rakennusselostus'!E22</f>
        <v>0</v>
      </c>
      <c r="E22" s="162">
        <f>'Kustannusarvio|Rakennusselostus'!F22</f>
        <v>0</v>
      </c>
      <c r="F22" s="162">
        <f>'Kustannusarvio|Rakennusselostus'!G22</f>
        <v>0</v>
      </c>
      <c r="G22" s="163">
        <f t="shared" si="2"/>
        <v>0</v>
      </c>
      <c r="H22" s="162">
        <f>'Kustannusarvio|Rakennusselostus'!I22</f>
        <v>0</v>
      </c>
      <c r="I22" s="162">
        <f>'Kustannusarvio|Rakennusselostus'!J22</f>
        <v>0</v>
      </c>
      <c r="J22" s="162">
        <f>'Kustannusarvio|Rakennusselostus'!K22</f>
        <v>0</v>
      </c>
      <c r="K22" s="163">
        <f t="shared" si="3"/>
        <v>0</v>
      </c>
      <c r="L22" s="14"/>
    </row>
    <row r="23" spans="1:12">
      <c r="A23" s="14"/>
      <c r="B23" s="197" t="s">
        <v>61</v>
      </c>
      <c r="C23" s="161">
        <f>'Kustannusarvio|Rakennusselostus'!D23</f>
        <v>0</v>
      </c>
      <c r="D23" s="162">
        <f>'Kustannusarvio|Rakennusselostus'!E23</f>
        <v>0</v>
      </c>
      <c r="E23" s="162">
        <f>'Kustannusarvio|Rakennusselostus'!F23</f>
        <v>0</v>
      </c>
      <c r="F23" s="162">
        <f>'Kustannusarvio|Rakennusselostus'!G23</f>
        <v>0</v>
      </c>
      <c r="G23" s="163">
        <f t="shared" si="2"/>
        <v>0</v>
      </c>
      <c r="H23" s="162">
        <f>'Kustannusarvio|Rakennusselostus'!I23</f>
        <v>0</v>
      </c>
      <c r="I23" s="162">
        <f>'Kustannusarvio|Rakennusselostus'!J23</f>
        <v>0</v>
      </c>
      <c r="J23" s="162">
        <f>'Kustannusarvio|Rakennusselostus'!K23</f>
        <v>0</v>
      </c>
      <c r="K23" s="163">
        <f t="shared" si="3"/>
        <v>0</v>
      </c>
      <c r="L23" s="14"/>
    </row>
    <row r="24" spans="1:12">
      <c r="A24" s="14"/>
      <c r="B24" s="198" t="str">
        <f>SUBSTITUTE(IF('Kustannusarvio|Rakennusselostus'!C24="",'Kustannusarvio|Rakennusselostus'!B24,'Kustannusarvio|Rakennusselostus'!C24),":","")</f>
        <v>Muu rakenne</v>
      </c>
      <c r="C24" s="161">
        <f>'Kustannusarvio|Rakennusselostus'!D24</f>
        <v>0</v>
      </c>
      <c r="D24" s="162">
        <f>'Kustannusarvio|Rakennusselostus'!E24</f>
        <v>0</v>
      </c>
      <c r="E24" s="162">
        <f>'Kustannusarvio|Rakennusselostus'!F24</f>
        <v>0</v>
      </c>
      <c r="F24" s="162">
        <f>'Kustannusarvio|Rakennusselostus'!G24</f>
        <v>0</v>
      </c>
      <c r="G24" s="163">
        <f t="shared" si="2"/>
        <v>0</v>
      </c>
      <c r="H24" s="162">
        <f>'Kustannusarvio|Rakennusselostus'!I24</f>
        <v>0</v>
      </c>
      <c r="I24" s="162">
        <f>'Kustannusarvio|Rakennusselostus'!J24</f>
        <v>0</v>
      </c>
      <c r="J24" s="162">
        <f>'Kustannusarvio|Rakennusselostus'!K24</f>
        <v>0</v>
      </c>
      <c r="K24" s="163">
        <f t="shared" si="3"/>
        <v>0</v>
      </c>
      <c r="L24" s="14"/>
    </row>
    <row r="25" spans="1:12">
      <c r="A25" s="14"/>
      <c r="B25" s="198" t="str">
        <f>SUBSTITUTE(IF('Kustannusarvio|Rakennusselostus'!C25="",'Kustannusarvio|Rakennusselostus'!B25,'Kustannusarvio|Rakennusselostus'!C25),":","")</f>
        <v>Muu rakenne</v>
      </c>
      <c r="C25" s="161">
        <f>'Kustannusarvio|Rakennusselostus'!D25</f>
        <v>0</v>
      </c>
      <c r="D25" s="162">
        <f>'Kustannusarvio|Rakennusselostus'!E25</f>
        <v>0</v>
      </c>
      <c r="E25" s="162">
        <f>'Kustannusarvio|Rakennusselostus'!F25</f>
        <v>0</v>
      </c>
      <c r="F25" s="162">
        <f>'Kustannusarvio|Rakennusselostus'!G25</f>
        <v>0</v>
      </c>
      <c r="G25" s="163">
        <f t="shared" si="2"/>
        <v>0</v>
      </c>
      <c r="H25" s="162">
        <f>'Kustannusarvio|Rakennusselostus'!I25</f>
        <v>0</v>
      </c>
      <c r="I25" s="162">
        <f>'Kustannusarvio|Rakennusselostus'!J25</f>
        <v>0</v>
      </c>
      <c r="J25" s="162">
        <f>'Kustannusarvio|Rakennusselostus'!K25</f>
        <v>0</v>
      </c>
      <c r="K25" s="163">
        <f t="shared" si="3"/>
        <v>0</v>
      </c>
      <c r="L25" s="14"/>
    </row>
    <row r="26" spans="1:12">
      <c r="A26" s="5" t="s">
        <v>31</v>
      </c>
      <c r="B26" s="5"/>
      <c r="C26" s="217"/>
      <c r="D26" s="105"/>
      <c r="E26" s="105"/>
      <c r="F26" s="105"/>
      <c r="G26" s="106"/>
      <c r="H26" s="105"/>
      <c r="I26" s="105"/>
      <c r="J26" s="105"/>
      <c r="K26" s="107"/>
      <c r="L26" s="14"/>
    </row>
    <row r="27" spans="1:12">
      <c r="A27" s="14"/>
      <c r="B27" s="197" t="s">
        <v>43</v>
      </c>
      <c r="C27" s="161">
        <f>'Kustannusarvio|Rakennusselostus'!D27</f>
        <v>0</v>
      </c>
      <c r="D27" s="162">
        <f>'Kustannusarvio|Rakennusselostus'!E27</f>
        <v>0</v>
      </c>
      <c r="E27" s="162">
        <f>'Kustannusarvio|Rakennusselostus'!F27</f>
        <v>0</v>
      </c>
      <c r="F27" s="162">
        <f>'Kustannusarvio|Rakennusselostus'!G27</f>
        <v>0</v>
      </c>
      <c r="G27" s="163">
        <f t="shared" ref="G27:G114" si="4">D27*F27</f>
        <v>0</v>
      </c>
      <c r="H27" s="162">
        <f>'Kustannusarvio|Rakennusselostus'!I27</f>
        <v>0</v>
      </c>
      <c r="I27" s="162">
        <f>'Kustannusarvio|Rakennusselostus'!J27</f>
        <v>0</v>
      </c>
      <c r="J27" s="162">
        <f>'Kustannusarvio|Rakennusselostus'!K27</f>
        <v>0</v>
      </c>
      <c r="K27" s="163">
        <f t="shared" ref="K27:K114" si="5">G27+H27+(I27*J27)</f>
        <v>0</v>
      </c>
      <c r="L27" s="14"/>
    </row>
    <row r="28" spans="1:12">
      <c r="A28" s="14"/>
      <c r="B28" s="197" t="s">
        <v>87</v>
      </c>
      <c r="C28" s="161">
        <f>'Kustannusarvio|Rakennusselostus'!D28</f>
        <v>0</v>
      </c>
      <c r="D28" s="162">
        <f>'Kustannusarvio|Rakennusselostus'!E28</f>
        <v>0</v>
      </c>
      <c r="E28" s="162">
        <f>'Kustannusarvio|Rakennusselostus'!F28</f>
        <v>0</v>
      </c>
      <c r="F28" s="162">
        <f>'Kustannusarvio|Rakennusselostus'!G28</f>
        <v>0</v>
      </c>
      <c r="G28" s="163">
        <f t="shared" si="4"/>
        <v>0</v>
      </c>
      <c r="H28" s="162">
        <f>'Kustannusarvio|Rakennusselostus'!I28</f>
        <v>0</v>
      </c>
      <c r="I28" s="162">
        <f>'Kustannusarvio|Rakennusselostus'!J28</f>
        <v>0</v>
      </c>
      <c r="J28" s="162">
        <f>'Kustannusarvio|Rakennusselostus'!K28</f>
        <v>0</v>
      </c>
      <c r="K28" s="163">
        <f t="shared" si="5"/>
        <v>0</v>
      </c>
      <c r="L28" s="14"/>
    </row>
    <row r="29" spans="1:12">
      <c r="A29" s="14"/>
      <c r="B29" s="197" t="s">
        <v>62</v>
      </c>
      <c r="C29" s="161">
        <f>'Kustannusarvio|Rakennusselostus'!D29</f>
        <v>0</v>
      </c>
      <c r="D29" s="162">
        <f>'Kustannusarvio|Rakennusselostus'!E29</f>
        <v>0</v>
      </c>
      <c r="E29" s="162">
        <f>'Kustannusarvio|Rakennusselostus'!F29</f>
        <v>0</v>
      </c>
      <c r="F29" s="162">
        <f>'Kustannusarvio|Rakennusselostus'!G29</f>
        <v>0</v>
      </c>
      <c r="G29" s="163">
        <f t="shared" si="4"/>
        <v>0</v>
      </c>
      <c r="H29" s="162">
        <f>'Kustannusarvio|Rakennusselostus'!I29</f>
        <v>0</v>
      </c>
      <c r="I29" s="162">
        <f>'Kustannusarvio|Rakennusselostus'!J29</f>
        <v>0</v>
      </c>
      <c r="J29" s="162">
        <f>'Kustannusarvio|Rakennusselostus'!K29</f>
        <v>0</v>
      </c>
      <c r="K29" s="163">
        <f t="shared" si="5"/>
        <v>0</v>
      </c>
      <c r="L29" s="14"/>
    </row>
    <row r="30" spans="1:12">
      <c r="A30" s="14"/>
      <c r="B30" s="197" t="s">
        <v>96</v>
      </c>
      <c r="C30" s="161">
        <f>'Kustannusarvio|Rakennusselostus'!D30</f>
        <v>0</v>
      </c>
      <c r="D30" s="162">
        <f>'Kustannusarvio|Rakennusselostus'!E30</f>
        <v>0</v>
      </c>
      <c r="E30" s="162">
        <f>'Kustannusarvio|Rakennusselostus'!F30</f>
        <v>0</v>
      </c>
      <c r="F30" s="162">
        <f>'Kustannusarvio|Rakennusselostus'!G30</f>
        <v>0</v>
      </c>
      <c r="G30" s="163">
        <f t="shared" si="4"/>
        <v>0</v>
      </c>
      <c r="H30" s="162">
        <f>'Kustannusarvio|Rakennusselostus'!I30</f>
        <v>0</v>
      </c>
      <c r="I30" s="162">
        <f>'Kustannusarvio|Rakennusselostus'!J30</f>
        <v>0</v>
      </c>
      <c r="J30" s="162">
        <f>'Kustannusarvio|Rakennusselostus'!K30</f>
        <v>0</v>
      </c>
      <c r="K30" s="163">
        <f t="shared" si="5"/>
        <v>0</v>
      </c>
      <c r="L30" s="14"/>
    </row>
    <row r="31" spans="1:12">
      <c r="A31" s="14"/>
      <c r="B31" s="197" t="s">
        <v>97</v>
      </c>
      <c r="C31" s="161">
        <f>'Kustannusarvio|Rakennusselostus'!D31</f>
        <v>0</v>
      </c>
      <c r="D31" s="162">
        <f>'Kustannusarvio|Rakennusselostus'!E31</f>
        <v>0</v>
      </c>
      <c r="E31" s="162">
        <f>'Kustannusarvio|Rakennusselostus'!F31</f>
        <v>0</v>
      </c>
      <c r="F31" s="162">
        <f>'Kustannusarvio|Rakennusselostus'!G31</f>
        <v>0</v>
      </c>
      <c r="G31" s="163">
        <f t="shared" si="4"/>
        <v>0</v>
      </c>
      <c r="H31" s="162">
        <f>'Kustannusarvio|Rakennusselostus'!I31</f>
        <v>0</v>
      </c>
      <c r="I31" s="162">
        <f>'Kustannusarvio|Rakennusselostus'!J31</f>
        <v>0</v>
      </c>
      <c r="J31" s="162">
        <f>'Kustannusarvio|Rakennusselostus'!K31</f>
        <v>0</v>
      </c>
      <c r="K31" s="163">
        <f t="shared" si="5"/>
        <v>0</v>
      </c>
      <c r="L31" s="14"/>
    </row>
    <row r="32" spans="1:12">
      <c r="A32" s="14"/>
      <c r="B32" s="197" t="s">
        <v>45</v>
      </c>
      <c r="C32" s="161">
        <f>'Kustannusarvio|Rakennusselostus'!D32</f>
        <v>0</v>
      </c>
      <c r="D32" s="162">
        <f>'Kustannusarvio|Rakennusselostus'!E32</f>
        <v>0</v>
      </c>
      <c r="E32" s="162">
        <f>'Kustannusarvio|Rakennusselostus'!F32</f>
        <v>0</v>
      </c>
      <c r="F32" s="162">
        <f>'Kustannusarvio|Rakennusselostus'!G32</f>
        <v>0</v>
      </c>
      <c r="G32" s="163">
        <f t="shared" si="4"/>
        <v>0</v>
      </c>
      <c r="H32" s="162">
        <f>'Kustannusarvio|Rakennusselostus'!I32</f>
        <v>0</v>
      </c>
      <c r="I32" s="162">
        <f>'Kustannusarvio|Rakennusselostus'!J32</f>
        <v>0</v>
      </c>
      <c r="J32" s="162">
        <f>'Kustannusarvio|Rakennusselostus'!K32</f>
        <v>0</v>
      </c>
      <c r="K32" s="163">
        <f t="shared" si="5"/>
        <v>0</v>
      </c>
      <c r="L32" s="14"/>
    </row>
    <row r="33" spans="1:12">
      <c r="A33" s="14"/>
      <c r="B33" s="197" t="s">
        <v>98</v>
      </c>
      <c r="C33" s="161">
        <f>'Kustannusarvio|Rakennusselostus'!D33</f>
        <v>0</v>
      </c>
      <c r="D33" s="162">
        <f>'Kustannusarvio|Rakennusselostus'!E33</f>
        <v>0</v>
      </c>
      <c r="E33" s="162">
        <f>'Kustannusarvio|Rakennusselostus'!F33</f>
        <v>0</v>
      </c>
      <c r="F33" s="162">
        <f>'Kustannusarvio|Rakennusselostus'!G33</f>
        <v>0</v>
      </c>
      <c r="G33" s="163">
        <f t="shared" si="4"/>
        <v>0</v>
      </c>
      <c r="H33" s="162">
        <f>'Kustannusarvio|Rakennusselostus'!I33</f>
        <v>0</v>
      </c>
      <c r="I33" s="162">
        <f>'Kustannusarvio|Rakennusselostus'!J33</f>
        <v>0</v>
      </c>
      <c r="J33" s="162">
        <f>'Kustannusarvio|Rakennusselostus'!K33</f>
        <v>0</v>
      </c>
      <c r="K33" s="163">
        <f t="shared" si="5"/>
        <v>0</v>
      </c>
      <c r="L33" s="14"/>
    </row>
    <row r="34" spans="1:12">
      <c r="A34" s="14"/>
      <c r="B34" s="198" t="str">
        <f>SUBSTITUTE(IF('Kustannusarvio|Rakennusselostus'!C34="",'Kustannusarvio|Rakennusselostus'!B34,'Kustannusarvio|Rakennusselostus'!C34),":","")</f>
        <v>Muu rakenne</v>
      </c>
      <c r="C34" s="161">
        <f>'Kustannusarvio|Rakennusselostus'!D34</f>
        <v>0</v>
      </c>
      <c r="D34" s="162">
        <f>'Kustannusarvio|Rakennusselostus'!E34</f>
        <v>0</v>
      </c>
      <c r="E34" s="162">
        <f>'Kustannusarvio|Rakennusselostus'!F34</f>
        <v>0</v>
      </c>
      <c r="F34" s="162">
        <f>'Kustannusarvio|Rakennusselostus'!G34</f>
        <v>0</v>
      </c>
      <c r="G34" s="163">
        <f t="shared" si="4"/>
        <v>0</v>
      </c>
      <c r="H34" s="162">
        <f>'Kustannusarvio|Rakennusselostus'!I34</f>
        <v>0</v>
      </c>
      <c r="I34" s="162">
        <f>'Kustannusarvio|Rakennusselostus'!J34</f>
        <v>0</v>
      </c>
      <c r="J34" s="162">
        <f>'Kustannusarvio|Rakennusselostus'!K34</f>
        <v>0</v>
      </c>
      <c r="K34" s="163">
        <f t="shared" si="5"/>
        <v>0</v>
      </c>
      <c r="L34" s="14"/>
    </row>
    <row r="35" spans="1:12">
      <c r="A35" s="14"/>
      <c r="B35" s="198" t="str">
        <f>SUBSTITUTE(IF('Kustannusarvio|Rakennusselostus'!C35="",'Kustannusarvio|Rakennusselostus'!B35,'Kustannusarvio|Rakennusselostus'!C35),":","")</f>
        <v>Muu rakenne</v>
      </c>
      <c r="C35" s="161">
        <f>'Kustannusarvio|Rakennusselostus'!D35</f>
        <v>0</v>
      </c>
      <c r="D35" s="162">
        <f>'Kustannusarvio|Rakennusselostus'!E35</f>
        <v>0</v>
      </c>
      <c r="E35" s="162">
        <f>'Kustannusarvio|Rakennusselostus'!F35</f>
        <v>0</v>
      </c>
      <c r="F35" s="162">
        <f>'Kustannusarvio|Rakennusselostus'!G35</f>
        <v>0</v>
      </c>
      <c r="G35" s="163">
        <f t="shared" si="4"/>
        <v>0</v>
      </c>
      <c r="H35" s="162">
        <f>'Kustannusarvio|Rakennusselostus'!I35</f>
        <v>0</v>
      </c>
      <c r="I35" s="162">
        <f>'Kustannusarvio|Rakennusselostus'!J35</f>
        <v>0</v>
      </c>
      <c r="J35" s="162">
        <f>'Kustannusarvio|Rakennusselostus'!K35</f>
        <v>0</v>
      </c>
      <c r="K35" s="163">
        <f t="shared" si="5"/>
        <v>0</v>
      </c>
      <c r="L35" s="14"/>
    </row>
    <row r="36" spans="1:12">
      <c r="A36" s="5" t="s">
        <v>32</v>
      </c>
      <c r="B36" s="5"/>
      <c r="C36" s="217"/>
      <c r="D36" s="105"/>
      <c r="E36" s="105"/>
      <c r="F36" s="105"/>
      <c r="G36" s="106"/>
      <c r="H36" s="105"/>
      <c r="I36" s="105"/>
      <c r="J36" s="105"/>
      <c r="K36" s="107"/>
      <c r="L36" s="14"/>
    </row>
    <row r="37" spans="1:12">
      <c r="A37" s="14"/>
      <c r="B37" s="197" t="s">
        <v>88</v>
      </c>
      <c r="C37" s="161">
        <f>'Kustannusarvio|Rakennusselostus'!D37</f>
        <v>0</v>
      </c>
      <c r="D37" s="162">
        <f>'Kustannusarvio|Rakennusselostus'!E37</f>
        <v>0</v>
      </c>
      <c r="E37" s="162">
        <f>'Kustannusarvio|Rakennusselostus'!F37</f>
        <v>0</v>
      </c>
      <c r="F37" s="162">
        <f>'Kustannusarvio|Rakennusselostus'!G37</f>
        <v>0</v>
      </c>
      <c r="G37" s="163">
        <f t="shared" si="4"/>
        <v>0</v>
      </c>
      <c r="H37" s="162">
        <f>'Kustannusarvio|Rakennusselostus'!I37</f>
        <v>0</v>
      </c>
      <c r="I37" s="162">
        <f>'Kustannusarvio|Rakennusselostus'!J37</f>
        <v>0</v>
      </c>
      <c r="J37" s="162">
        <f>'Kustannusarvio|Rakennusselostus'!K37</f>
        <v>0</v>
      </c>
      <c r="K37" s="163">
        <f t="shared" si="5"/>
        <v>0</v>
      </c>
      <c r="L37" s="14"/>
    </row>
    <row r="38" spans="1:12">
      <c r="A38" s="14"/>
      <c r="B38" s="197" t="s">
        <v>89</v>
      </c>
      <c r="C38" s="161">
        <f>'Kustannusarvio|Rakennusselostus'!D38</f>
        <v>0</v>
      </c>
      <c r="D38" s="162">
        <f>'Kustannusarvio|Rakennusselostus'!E38</f>
        <v>0</v>
      </c>
      <c r="E38" s="162">
        <f>'Kustannusarvio|Rakennusselostus'!F38</f>
        <v>0</v>
      </c>
      <c r="F38" s="162">
        <f>'Kustannusarvio|Rakennusselostus'!G38</f>
        <v>0</v>
      </c>
      <c r="G38" s="163">
        <f t="shared" si="4"/>
        <v>0</v>
      </c>
      <c r="H38" s="162">
        <f>'Kustannusarvio|Rakennusselostus'!I38</f>
        <v>0</v>
      </c>
      <c r="I38" s="162">
        <f>'Kustannusarvio|Rakennusselostus'!J38</f>
        <v>0</v>
      </c>
      <c r="J38" s="162">
        <f>'Kustannusarvio|Rakennusselostus'!K38</f>
        <v>0</v>
      </c>
      <c r="K38" s="163">
        <f t="shared" si="5"/>
        <v>0</v>
      </c>
      <c r="L38" s="14"/>
    </row>
    <row r="39" spans="1:12">
      <c r="A39" s="14"/>
      <c r="B39" s="197" t="s">
        <v>36</v>
      </c>
      <c r="C39" s="161">
        <f>'Kustannusarvio|Rakennusselostus'!D39</f>
        <v>0</v>
      </c>
      <c r="D39" s="162">
        <f>'Kustannusarvio|Rakennusselostus'!E39</f>
        <v>0</v>
      </c>
      <c r="E39" s="162">
        <f>'Kustannusarvio|Rakennusselostus'!F39</f>
        <v>0</v>
      </c>
      <c r="F39" s="162">
        <f>'Kustannusarvio|Rakennusselostus'!G39</f>
        <v>0</v>
      </c>
      <c r="G39" s="163">
        <f t="shared" si="4"/>
        <v>0</v>
      </c>
      <c r="H39" s="162">
        <f>'Kustannusarvio|Rakennusselostus'!I39</f>
        <v>0</v>
      </c>
      <c r="I39" s="162">
        <f>'Kustannusarvio|Rakennusselostus'!J39</f>
        <v>0</v>
      </c>
      <c r="J39" s="162">
        <f>'Kustannusarvio|Rakennusselostus'!K39</f>
        <v>0</v>
      </c>
      <c r="K39" s="163">
        <f t="shared" si="5"/>
        <v>0</v>
      </c>
      <c r="L39" s="14"/>
    </row>
    <row r="40" spans="1:12">
      <c r="A40" s="14"/>
      <c r="B40" s="197" t="s">
        <v>48</v>
      </c>
      <c r="C40" s="161">
        <f>'Kustannusarvio|Rakennusselostus'!D40</f>
        <v>0</v>
      </c>
      <c r="D40" s="162">
        <f>'Kustannusarvio|Rakennusselostus'!E40</f>
        <v>0</v>
      </c>
      <c r="E40" s="162">
        <f>'Kustannusarvio|Rakennusselostus'!F40</f>
        <v>0</v>
      </c>
      <c r="F40" s="162">
        <f>'Kustannusarvio|Rakennusselostus'!G40</f>
        <v>0</v>
      </c>
      <c r="G40" s="163">
        <f t="shared" si="4"/>
        <v>0</v>
      </c>
      <c r="H40" s="162">
        <f>'Kustannusarvio|Rakennusselostus'!I40</f>
        <v>0</v>
      </c>
      <c r="I40" s="162">
        <f>'Kustannusarvio|Rakennusselostus'!J40</f>
        <v>0</v>
      </c>
      <c r="J40" s="162">
        <f>'Kustannusarvio|Rakennusselostus'!K40</f>
        <v>0</v>
      </c>
      <c r="K40" s="163">
        <f t="shared" si="5"/>
        <v>0</v>
      </c>
      <c r="L40" s="14"/>
    </row>
    <row r="41" spans="1:12">
      <c r="A41" s="14"/>
      <c r="B41" s="197" t="s">
        <v>99</v>
      </c>
      <c r="C41" s="161">
        <f>'Kustannusarvio|Rakennusselostus'!D41</f>
        <v>0</v>
      </c>
      <c r="D41" s="162">
        <f>'Kustannusarvio|Rakennusselostus'!E41</f>
        <v>0</v>
      </c>
      <c r="E41" s="162">
        <f>'Kustannusarvio|Rakennusselostus'!F41</f>
        <v>0</v>
      </c>
      <c r="F41" s="162">
        <f>'Kustannusarvio|Rakennusselostus'!G41</f>
        <v>0</v>
      </c>
      <c r="G41" s="163">
        <f t="shared" si="4"/>
        <v>0</v>
      </c>
      <c r="H41" s="162">
        <f>'Kustannusarvio|Rakennusselostus'!I41</f>
        <v>0</v>
      </c>
      <c r="I41" s="162">
        <f>'Kustannusarvio|Rakennusselostus'!J41</f>
        <v>0</v>
      </c>
      <c r="J41" s="162">
        <f>'Kustannusarvio|Rakennusselostus'!K41</f>
        <v>0</v>
      </c>
      <c r="K41" s="163">
        <f t="shared" si="5"/>
        <v>0</v>
      </c>
      <c r="L41" s="14"/>
    </row>
    <row r="42" spans="1:12">
      <c r="A42" s="14"/>
      <c r="B42" s="197" t="s">
        <v>37</v>
      </c>
      <c r="C42" s="161">
        <f>'Kustannusarvio|Rakennusselostus'!D42</f>
        <v>0</v>
      </c>
      <c r="D42" s="162">
        <f>'Kustannusarvio|Rakennusselostus'!E42</f>
        <v>0</v>
      </c>
      <c r="E42" s="162">
        <f>'Kustannusarvio|Rakennusselostus'!F42</f>
        <v>0</v>
      </c>
      <c r="F42" s="162">
        <f>'Kustannusarvio|Rakennusselostus'!G42</f>
        <v>0</v>
      </c>
      <c r="G42" s="163">
        <f t="shared" si="4"/>
        <v>0</v>
      </c>
      <c r="H42" s="162">
        <f>'Kustannusarvio|Rakennusselostus'!I42</f>
        <v>0</v>
      </c>
      <c r="I42" s="162">
        <f>'Kustannusarvio|Rakennusselostus'!J42</f>
        <v>0</v>
      </c>
      <c r="J42" s="162">
        <f>'Kustannusarvio|Rakennusselostus'!K42</f>
        <v>0</v>
      </c>
      <c r="K42" s="163">
        <f t="shared" si="5"/>
        <v>0</v>
      </c>
      <c r="L42" s="14"/>
    </row>
    <row r="43" spans="1:12">
      <c r="A43" s="14"/>
      <c r="B43" s="197" t="s">
        <v>35</v>
      </c>
      <c r="C43" s="161">
        <f>'Kustannusarvio|Rakennusselostus'!D43</f>
        <v>0</v>
      </c>
      <c r="D43" s="162">
        <f>'Kustannusarvio|Rakennusselostus'!E43</f>
        <v>0</v>
      </c>
      <c r="E43" s="162">
        <f>'Kustannusarvio|Rakennusselostus'!F43</f>
        <v>0</v>
      </c>
      <c r="F43" s="162">
        <f>'Kustannusarvio|Rakennusselostus'!G43</f>
        <v>0</v>
      </c>
      <c r="G43" s="163">
        <f t="shared" si="4"/>
        <v>0</v>
      </c>
      <c r="H43" s="162">
        <f>'Kustannusarvio|Rakennusselostus'!I43</f>
        <v>0</v>
      </c>
      <c r="I43" s="162">
        <f>'Kustannusarvio|Rakennusselostus'!J43</f>
        <v>0</v>
      </c>
      <c r="J43" s="162">
        <f>'Kustannusarvio|Rakennusselostus'!K43</f>
        <v>0</v>
      </c>
      <c r="K43" s="163">
        <f t="shared" si="5"/>
        <v>0</v>
      </c>
      <c r="L43" s="14"/>
    </row>
    <row r="44" spans="1:12">
      <c r="A44" s="14"/>
      <c r="B44" s="197" t="s">
        <v>47</v>
      </c>
      <c r="C44" s="161">
        <f>'Kustannusarvio|Rakennusselostus'!D44</f>
        <v>0</v>
      </c>
      <c r="D44" s="162">
        <f>'Kustannusarvio|Rakennusselostus'!E44</f>
        <v>0</v>
      </c>
      <c r="E44" s="162">
        <f>'Kustannusarvio|Rakennusselostus'!F44</f>
        <v>0</v>
      </c>
      <c r="F44" s="162">
        <f>'Kustannusarvio|Rakennusselostus'!G44</f>
        <v>0</v>
      </c>
      <c r="G44" s="163">
        <f t="shared" si="4"/>
        <v>0</v>
      </c>
      <c r="H44" s="162">
        <f>'Kustannusarvio|Rakennusselostus'!I44</f>
        <v>0</v>
      </c>
      <c r="I44" s="162">
        <f>'Kustannusarvio|Rakennusselostus'!J44</f>
        <v>0</v>
      </c>
      <c r="J44" s="162">
        <f>'Kustannusarvio|Rakennusselostus'!K44</f>
        <v>0</v>
      </c>
      <c r="K44" s="163">
        <f t="shared" si="5"/>
        <v>0</v>
      </c>
      <c r="L44" s="14"/>
    </row>
    <row r="45" spans="1:12">
      <c r="A45" s="14"/>
      <c r="B45" s="197" t="s">
        <v>101</v>
      </c>
      <c r="C45" s="161">
        <f>'Kustannusarvio|Rakennusselostus'!D45</f>
        <v>0</v>
      </c>
      <c r="D45" s="162">
        <f>'Kustannusarvio|Rakennusselostus'!E45</f>
        <v>0</v>
      </c>
      <c r="E45" s="162">
        <f>'Kustannusarvio|Rakennusselostus'!F45</f>
        <v>0</v>
      </c>
      <c r="F45" s="162">
        <f>'Kustannusarvio|Rakennusselostus'!G45</f>
        <v>0</v>
      </c>
      <c r="G45" s="163">
        <f t="shared" si="4"/>
        <v>0</v>
      </c>
      <c r="H45" s="162">
        <f>'Kustannusarvio|Rakennusselostus'!I45</f>
        <v>0</v>
      </c>
      <c r="I45" s="162">
        <f>'Kustannusarvio|Rakennusselostus'!J45</f>
        <v>0</v>
      </c>
      <c r="J45" s="162">
        <f>'Kustannusarvio|Rakennusselostus'!K45</f>
        <v>0</v>
      </c>
      <c r="K45" s="163">
        <f t="shared" si="5"/>
        <v>0</v>
      </c>
      <c r="L45" s="14"/>
    </row>
    <row r="46" spans="1:12">
      <c r="A46" s="14"/>
      <c r="B46" s="197" t="s">
        <v>45</v>
      </c>
      <c r="C46" s="161">
        <f>'Kustannusarvio|Rakennusselostus'!D46</f>
        <v>0</v>
      </c>
      <c r="D46" s="162">
        <f>'Kustannusarvio|Rakennusselostus'!E46</f>
        <v>0</v>
      </c>
      <c r="E46" s="162">
        <f>'Kustannusarvio|Rakennusselostus'!F46</f>
        <v>0</v>
      </c>
      <c r="F46" s="162">
        <f>'Kustannusarvio|Rakennusselostus'!G46</f>
        <v>0</v>
      </c>
      <c r="G46" s="163">
        <f t="shared" si="4"/>
        <v>0</v>
      </c>
      <c r="H46" s="162">
        <f>'Kustannusarvio|Rakennusselostus'!I46</f>
        <v>0</v>
      </c>
      <c r="I46" s="162">
        <f>'Kustannusarvio|Rakennusselostus'!J46</f>
        <v>0</v>
      </c>
      <c r="J46" s="162">
        <f>'Kustannusarvio|Rakennusselostus'!K46</f>
        <v>0</v>
      </c>
      <c r="K46" s="163">
        <f t="shared" si="5"/>
        <v>0</v>
      </c>
      <c r="L46" s="14"/>
    </row>
    <row r="47" spans="1:12">
      <c r="A47" s="14"/>
      <c r="B47" s="198" t="str">
        <f>SUBSTITUTE(IF('Kustannusarvio|Rakennusselostus'!C47="",'Kustannusarvio|Rakennusselostus'!B47,'Kustannusarvio|Rakennusselostus'!C47),":","")</f>
        <v>Muu rakenne</v>
      </c>
      <c r="C47" s="161">
        <f>'Kustannusarvio|Rakennusselostus'!D47</f>
        <v>0</v>
      </c>
      <c r="D47" s="162">
        <f>'Kustannusarvio|Rakennusselostus'!E47</f>
        <v>0</v>
      </c>
      <c r="E47" s="162">
        <f>'Kustannusarvio|Rakennusselostus'!F47</f>
        <v>0</v>
      </c>
      <c r="F47" s="162">
        <f>'Kustannusarvio|Rakennusselostus'!G47</f>
        <v>0</v>
      </c>
      <c r="G47" s="163">
        <f t="shared" si="4"/>
        <v>0</v>
      </c>
      <c r="H47" s="162">
        <f>'Kustannusarvio|Rakennusselostus'!I47</f>
        <v>0</v>
      </c>
      <c r="I47" s="162">
        <f>'Kustannusarvio|Rakennusselostus'!J47</f>
        <v>0</v>
      </c>
      <c r="J47" s="162">
        <f>'Kustannusarvio|Rakennusselostus'!K47</f>
        <v>0</v>
      </c>
      <c r="K47" s="163">
        <f t="shared" si="5"/>
        <v>0</v>
      </c>
      <c r="L47" s="14"/>
    </row>
    <row r="48" spans="1:12">
      <c r="A48" s="14"/>
      <c r="B48" s="198" t="str">
        <f>SUBSTITUTE(IF('Kustannusarvio|Rakennusselostus'!C48="",'Kustannusarvio|Rakennusselostus'!B48,'Kustannusarvio|Rakennusselostus'!C48),":","")</f>
        <v>Muu rakenne</v>
      </c>
      <c r="C48" s="161">
        <f>'Kustannusarvio|Rakennusselostus'!D48</f>
        <v>0</v>
      </c>
      <c r="D48" s="162">
        <f>'Kustannusarvio|Rakennusselostus'!E48</f>
        <v>0</v>
      </c>
      <c r="E48" s="162">
        <f>'Kustannusarvio|Rakennusselostus'!F48</f>
        <v>0</v>
      </c>
      <c r="F48" s="162">
        <f>'Kustannusarvio|Rakennusselostus'!G48</f>
        <v>0</v>
      </c>
      <c r="G48" s="163">
        <f t="shared" si="4"/>
        <v>0</v>
      </c>
      <c r="H48" s="162">
        <f>'Kustannusarvio|Rakennusselostus'!I48</f>
        <v>0</v>
      </c>
      <c r="I48" s="162">
        <f>'Kustannusarvio|Rakennusselostus'!J48</f>
        <v>0</v>
      </c>
      <c r="J48" s="162">
        <f>'Kustannusarvio|Rakennusselostus'!K48</f>
        <v>0</v>
      </c>
      <c r="K48" s="163">
        <f t="shared" si="5"/>
        <v>0</v>
      </c>
      <c r="L48" s="14"/>
    </row>
    <row r="49" spans="1:12">
      <c r="A49" s="5" t="s">
        <v>63</v>
      </c>
      <c r="B49" s="5"/>
      <c r="C49" s="217"/>
      <c r="D49" s="105"/>
      <c r="E49" s="105"/>
      <c r="F49" s="105"/>
      <c r="G49" s="106"/>
      <c r="H49" s="105"/>
      <c r="I49" s="105"/>
      <c r="J49" s="105"/>
      <c r="K49" s="107"/>
      <c r="L49" s="14"/>
    </row>
    <row r="50" spans="1:12">
      <c r="A50" s="14"/>
      <c r="B50" s="197" t="s">
        <v>67</v>
      </c>
      <c r="C50" s="161">
        <f>'Kustannusarvio|Rakennusselostus'!D50</f>
        <v>0</v>
      </c>
      <c r="D50" s="162">
        <f>'Kustannusarvio|Rakennusselostus'!E50</f>
        <v>0</v>
      </c>
      <c r="E50" s="162">
        <f>'Kustannusarvio|Rakennusselostus'!F50</f>
        <v>0</v>
      </c>
      <c r="F50" s="162">
        <f>'Kustannusarvio|Rakennusselostus'!G50</f>
        <v>0</v>
      </c>
      <c r="G50" s="163">
        <f t="shared" si="4"/>
        <v>0</v>
      </c>
      <c r="H50" s="162">
        <f>'Kustannusarvio|Rakennusselostus'!I50</f>
        <v>0</v>
      </c>
      <c r="I50" s="162">
        <f>'Kustannusarvio|Rakennusselostus'!J50</f>
        <v>0</v>
      </c>
      <c r="J50" s="162">
        <f>'Kustannusarvio|Rakennusselostus'!K50</f>
        <v>0</v>
      </c>
      <c r="K50" s="163">
        <f t="shared" si="5"/>
        <v>0</v>
      </c>
      <c r="L50" s="14"/>
    </row>
    <row r="51" spans="1:12">
      <c r="A51" s="14"/>
      <c r="B51" s="197" t="s">
        <v>68</v>
      </c>
      <c r="C51" s="161">
        <f>'Kustannusarvio|Rakennusselostus'!D51</f>
        <v>0</v>
      </c>
      <c r="D51" s="162">
        <f>'Kustannusarvio|Rakennusselostus'!E51</f>
        <v>0</v>
      </c>
      <c r="E51" s="162">
        <f>'Kustannusarvio|Rakennusselostus'!F51</f>
        <v>0</v>
      </c>
      <c r="F51" s="162">
        <f>'Kustannusarvio|Rakennusselostus'!G51</f>
        <v>0</v>
      </c>
      <c r="G51" s="163">
        <f t="shared" si="4"/>
        <v>0</v>
      </c>
      <c r="H51" s="162">
        <f>'Kustannusarvio|Rakennusselostus'!I51</f>
        <v>0</v>
      </c>
      <c r="I51" s="162">
        <f>'Kustannusarvio|Rakennusselostus'!J51</f>
        <v>0</v>
      </c>
      <c r="J51" s="162">
        <f>'Kustannusarvio|Rakennusselostus'!K51</f>
        <v>0</v>
      </c>
      <c r="K51" s="163">
        <f t="shared" si="5"/>
        <v>0</v>
      </c>
      <c r="L51" s="14"/>
    </row>
    <row r="52" spans="1:12">
      <c r="A52" s="14"/>
      <c r="B52" s="197" t="s">
        <v>74</v>
      </c>
      <c r="C52" s="161">
        <f>'Kustannusarvio|Rakennusselostus'!D52</f>
        <v>0</v>
      </c>
      <c r="D52" s="162">
        <f>'Kustannusarvio|Rakennusselostus'!E52</f>
        <v>0</v>
      </c>
      <c r="E52" s="162">
        <f>'Kustannusarvio|Rakennusselostus'!F52</f>
        <v>0</v>
      </c>
      <c r="F52" s="162">
        <f>'Kustannusarvio|Rakennusselostus'!G52</f>
        <v>0</v>
      </c>
      <c r="G52" s="163">
        <f t="shared" si="4"/>
        <v>0</v>
      </c>
      <c r="H52" s="162">
        <f>'Kustannusarvio|Rakennusselostus'!I52</f>
        <v>0</v>
      </c>
      <c r="I52" s="162">
        <f>'Kustannusarvio|Rakennusselostus'!J52</f>
        <v>0</v>
      </c>
      <c r="J52" s="162">
        <f>'Kustannusarvio|Rakennusselostus'!K52</f>
        <v>0</v>
      </c>
      <c r="K52" s="163">
        <f t="shared" si="5"/>
        <v>0</v>
      </c>
      <c r="L52" s="14"/>
    </row>
    <row r="53" spans="1:12">
      <c r="A53" s="14"/>
      <c r="B53" s="197" t="s">
        <v>66</v>
      </c>
      <c r="C53" s="161">
        <f>'Kustannusarvio|Rakennusselostus'!D53</f>
        <v>0</v>
      </c>
      <c r="D53" s="162">
        <f>'Kustannusarvio|Rakennusselostus'!E53</f>
        <v>0</v>
      </c>
      <c r="E53" s="162">
        <f>'Kustannusarvio|Rakennusselostus'!F53</f>
        <v>0</v>
      </c>
      <c r="F53" s="162">
        <f>'Kustannusarvio|Rakennusselostus'!G53</f>
        <v>0</v>
      </c>
      <c r="G53" s="163">
        <f t="shared" si="4"/>
        <v>0</v>
      </c>
      <c r="H53" s="162">
        <f>'Kustannusarvio|Rakennusselostus'!I53</f>
        <v>0</v>
      </c>
      <c r="I53" s="162">
        <f>'Kustannusarvio|Rakennusselostus'!J53</f>
        <v>0</v>
      </c>
      <c r="J53" s="162">
        <f>'Kustannusarvio|Rakennusselostus'!K53</f>
        <v>0</v>
      </c>
      <c r="K53" s="163">
        <f t="shared" si="5"/>
        <v>0</v>
      </c>
      <c r="L53" s="14"/>
    </row>
    <row r="54" spans="1:12">
      <c r="A54" s="14"/>
      <c r="B54" s="197" t="s">
        <v>64</v>
      </c>
      <c r="C54" s="161">
        <f>'Kustannusarvio|Rakennusselostus'!D54</f>
        <v>0</v>
      </c>
      <c r="D54" s="162">
        <f>'Kustannusarvio|Rakennusselostus'!E54</f>
        <v>0</v>
      </c>
      <c r="E54" s="162">
        <f>'Kustannusarvio|Rakennusselostus'!F54</f>
        <v>0</v>
      </c>
      <c r="F54" s="162">
        <f>'Kustannusarvio|Rakennusselostus'!G54</f>
        <v>0</v>
      </c>
      <c r="G54" s="163">
        <f t="shared" si="4"/>
        <v>0</v>
      </c>
      <c r="H54" s="162">
        <f>'Kustannusarvio|Rakennusselostus'!I54</f>
        <v>0</v>
      </c>
      <c r="I54" s="162">
        <f>'Kustannusarvio|Rakennusselostus'!J54</f>
        <v>0</v>
      </c>
      <c r="J54" s="162">
        <f>'Kustannusarvio|Rakennusselostus'!K54</f>
        <v>0</v>
      </c>
      <c r="K54" s="163">
        <f t="shared" si="5"/>
        <v>0</v>
      </c>
      <c r="L54" s="14"/>
    </row>
    <row r="55" spans="1:12">
      <c r="A55" s="14"/>
      <c r="B55" s="197" t="s">
        <v>65</v>
      </c>
      <c r="C55" s="161">
        <f>'Kustannusarvio|Rakennusselostus'!D55</f>
        <v>0</v>
      </c>
      <c r="D55" s="162">
        <f>'Kustannusarvio|Rakennusselostus'!E55</f>
        <v>0</v>
      </c>
      <c r="E55" s="162">
        <f>'Kustannusarvio|Rakennusselostus'!F55</f>
        <v>0</v>
      </c>
      <c r="F55" s="162">
        <f>'Kustannusarvio|Rakennusselostus'!G55</f>
        <v>0</v>
      </c>
      <c r="G55" s="163">
        <f t="shared" si="4"/>
        <v>0</v>
      </c>
      <c r="H55" s="162">
        <f>'Kustannusarvio|Rakennusselostus'!I55</f>
        <v>0</v>
      </c>
      <c r="I55" s="162">
        <f>'Kustannusarvio|Rakennusselostus'!J55</f>
        <v>0</v>
      </c>
      <c r="J55" s="162">
        <f>'Kustannusarvio|Rakennusselostus'!K55</f>
        <v>0</v>
      </c>
      <c r="K55" s="163">
        <f t="shared" si="5"/>
        <v>0</v>
      </c>
      <c r="L55" s="14"/>
    </row>
    <row r="56" spans="1:12">
      <c r="A56" s="14"/>
      <c r="B56" s="198" t="str">
        <f>SUBSTITUTE(IF('Kustannusarvio|Rakennusselostus'!C56="",'Kustannusarvio|Rakennusselostus'!B56,'Kustannusarvio|Rakennusselostus'!C56),":","")</f>
        <v>Muu rakenne</v>
      </c>
      <c r="C56" s="161">
        <f>'Kustannusarvio|Rakennusselostus'!D56</f>
        <v>0</v>
      </c>
      <c r="D56" s="162">
        <f>'Kustannusarvio|Rakennusselostus'!E56</f>
        <v>0</v>
      </c>
      <c r="E56" s="162">
        <f>'Kustannusarvio|Rakennusselostus'!F56</f>
        <v>0</v>
      </c>
      <c r="F56" s="162">
        <f>'Kustannusarvio|Rakennusselostus'!G56</f>
        <v>0</v>
      </c>
      <c r="G56" s="163">
        <f t="shared" si="4"/>
        <v>0</v>
      </c>
      <c r="H56" s="162">
        <f>'Kustannusarvio|Rakennusselostus'!I56</f>
        <v>0</v>
      </c>
      <c r="I56" s="162">
        <f>'Kustannusarvio|Rakennusselostus'!J56</f>
        <v>0</v>
      </c>
      <c r="J56" s="162">
        <f>'Kustannusarvio|Rakennusselostus'!K56</f>
        <v>0</v>
      </c>
      <c r="K56" s="163">
        <f t="shared" si="5"/>
        <v>0</v>
      </c>
      <c r="L56" s="14"/>
    </row>
    <row r="57" spans="1:12">
      <c r="A57" s="14"/>
      <c r="B57" s="198" t="str">
        <f>SUBSTITUTE(IF('Kustannusarvio|Rakennusselostus'!C57="",'Kustannusarvio|Rakennusselostus'!B57,'Kustannusarvio|Rakennusselostus'!C57),":","")</f>
        <v>Muu rakenne</v>
      </c>
      <c r="C57" s="161">
        <f>'Kustannusarvio|Rakennusselostus'!D57</f>
        <v>0</v>
      </c>
      <c r="D57" s="162">
        <f>'Kustannusarvio|Rakennusselostus'!E57</f>
        <v>0</v>
      </c>
      <c r="E57" s="162">
        <f>'Kustannusarvio|Rakennusselostus'!F57</f>
        <v>0</v>
      </c>
      <c r="F57" s="162">
        <f>'Kustannusarvio|Rakennusselostus'!G57</f>
        <v>0</v>
      </c>
      <c r="G57" s="163">
        <f t="shared" si="4"/>
        <v>0</v>
      </c>
      <c r="H57" s="162">
        <f>'Kustannusarvio|Rakennusselostus'!I57</f>
        <v>0</v>
      </c>
      <c r="I57" s="162">
        <f>'Kustannusarvio|Rakennusselostus'!J57</f>
        <v>0</v>
      </c>
      <c r="J57" s="162">
        <f>'Kustannusarvio|Rakennusselostus'!K57</f>
        <v>0</v>
      </c>
      <c r="K57" s="163">
        <f t="shared" si="5"/>
        <v>0</v>
      </c>
      <c r="L57" s="14"/>
    </row>
    <row r="58" spans="1:12">
      <c r="A58" s="5" t="s">
        <v>44</v>
      </c>
      <c r="B58" s="5"/>
      <c r="C58" s="217"/>
      <c r="D58" s="105"/>
      <c r="E58" s="105"/>
      <c r="F58" s="105"/>
      <c r="G58" s="106"/>
      <c r="H58" s="105"/>
      <c r="I58" s="105"/>
      <c r="J58" s="105"/>
      <c r="K58" s="107"/>
      <c r="L58" s="14"/>
    </row>
    <row r="59" spans="1:12">
      <c r="A59" s="14"/>
      <c r="B59" s="197" t="s">
        <v>69</v>
      </c>
      <c r="C59" s="161">
        <f>'Kustannusarvio|Rakennusselostus'!D59</f>
        <v>0</v>
      </c>
      <c r="D59" s="162">
        <f>'Kustannusarvio|Rakennusselostus'!E59</f>
        <v>0</v>
      </c>
      <c r="E59" s="162">
        <f>'Kustannusarvio|Rakennusselostus'!F59</f>
        <v>0</v>
      </c>
      <c r="F59" s="162">
        <f>'Kustannusarvio|Rakennusselostus'!G59</f>
        <v>0</v>
      </c>
      <c r="G59" s="163">
        <f t="shared" si="4"/>
        <v>0</v>
      </c>
      <c r="H59" s="162">
        <f>'Kustannusarvio|Rakennusselostus'!I59</f>
        <v>0</v>
      </c>
      <c r="I59" s="162">
        <f>'Kustannusarvio|Rakennusselostus'!J59</f>
        <v>0</v>
      </c>
      <c r="J59" s="162">
        <f>'Kustannusarvio|Rakennusselostus'!K59</f>
        <v>0</v>
      </c>
      <c r="K59" s="163">
        <f t="shared" si="5"/>
        <v>0</v>
      </c>
      <c r="L59" s="14"/>
    </row>
    <row r="60" spans="1:12">
      <c r="A60" s="14"/>
      <c r="B60" s="197" t="s">
        <v>70</v>
      </c>
      <c r="C60" s="161">
        <f>'Kustannusarvio|Rakennusselostus'!D60</f>
        <v>0</v>
      </c>
      <c r="D60" s="162">
        <f>'Kustannusarvio|Rakennusselostus'!E60</f>
        <v>0</v>
      </c>
      <c r="E60" s="162">
        <f>'Kustannusarvio|Rakennusselostus'!F60</f>
        <v>0</v>
      </c>
      <c r="F60" s="162">
        <f>'Kustannusarvio|Rakennusselostus'!G60</f>
        <v>0</v>
      </c>
      <c r="G60" s="163">
        <f t="shared" si="4"/>
        <v>0</v>
      </c>
      <c r="H60" s="162">
        <f>'Kustannusarvio|Rakennusselostus'!I60</f>
        <v>0</v>
      </c>
      <c r="I60" s="162">
        <f>'Kustannusarvio|Rakennusselostus'!J60</f>
        <v>0</v>
      </c>
      <c r="J60" s="162">
        <f>'Kustannusarvio|Rakennusselostus'!K60</f>
        <v>0</v>
      </c>
      <c r="K60" s="163">
        <f t="shared" si="5"/>
        <v>0</v>
      </c>
      <c r="L60" s="14"/>
    </row>
    <row r="61" spans="1:12">
      <c r="A61" s="14"/>
      <c r="B61" s="197" t="s">
        <v>71</v>
      </c>
      <c r="C61" s="161">
        <f>'Kustannusarvio|Rakennusselostus'!D61</f>
        <v>0</v>
      </c>
      <c r="D61" s="162">
        <f>'Kustannusarvio|Rakennusselostus'!E61</f>
        <v>0</v>
      </c>
      <c r="E61" s="162">
        <f>'Kustannusarvio|Rakennusselostus'!F61</f>
        <v>0</v>
      </c>
      <c r="F61" s="162">
        <f>'Kustannusarvio|Rakennusselostus'!G61</f>
        <v>0</v>
      </c>
      <c r="G61" s="163">
        <f t="shared" si="4"/>
        <v>0</v>
      </c>
      <c r="H61" s="162">
        <f>'Kustannusarvio|Rakennusselostus'!I61</f>
        <v>0</v>
      </c>
      <c r="I61" s="162">
        <f>'Kustannusarvio|Rakennusselostus'!J61</f>
        <v>0</v>
      </c>
      <c r="J61" s="162">
        <f>'Kustannusarvio|Rakennusselostus'!K61</f>
        <v>0</v>
      </c>
      <c r="K61" s="163">
        <f t="shared" si="5"/>
        <v>0</v>
      </c>
      <c r="L61" s="14"/>
    </row>
    <row r="62" spans="1:12">
      <c r="A62" s="14"/>
      <c r="B62" s="197" t="s">
        <v>46</v>
      </c>
      <c r="C62" s="161">
        <f>'Kustannusarvio|Rakennusselostus'!D62</f>
        <v>0</v>
      </c>
      <c r="D62" s="162">
        <f>'Kustannusarvio|Rakennusselostus'!E62</f>
        <v>0</v>
      </c>
      <c r="E62" s="162">
        <f>'Kustannusarvio|Rakennusselostus'!F62</f>
        <v>0</v>
      </c>
      <c r="F62" s="162">
        <f>'Kustannusarvio|Rakennusselostus'!G62</f>
        <v>0</v>
      </c>
      <c r="G62" s="163">
        <f t="shared" si="4"/>
        <v>0</v>
      </c>
      <c r="H62" s="162">
        <f>'Kustannusarvio|Rakennusselostus'!I62</f>
        <v>0</v>
      </c>
      <c r="I62" s="162">
        <f>'Kustannusarvio|Rakennusselostus'!J62</f>
        <v>0</v>
      </c>
      <c r="J62" s="162">
        <f>'Kustannusarvio|Rakennusselostus'!K62</f>
        <v>0</v>
      </c>
      <c r="K62" s="163">
        <f t="shared" si="5"/>
        <v>0</v>
      </c>
      <c r="L62" s="14"/>
    </row>
    <row r="63" spans="1:12">
      <c r="A63" s="14"/>
      <c r="B63" s="197" t="s">
        <v>72</v>
      </c>
      <c r="C63" s="161">
        <f>'Kustannusarvio|Rakennusselostus'!D63</f>
        <v>0</v>
      </c>
      <c r="D63" s="162">
        <f>'Kustannusarvio|Rakennusselostus'!E63</f>
        <v>0</v>
      </c>
      <c r="E63" s="162">
        <f>'Kustannusarvio|Rakennusselostus'!F63</f>
        <v>0</v>
      </c>
      <c r="F63" s="162">
        <f>'Kustannusarvio|Rakennusselostus'!G63</f>
        <v>0</v>
      </c>
      <c r="G63" s="163">
        <f t="shared" si="4"/>
        <v>0</v>
      </c>
      <c r="H63" s="162">
        <f>'Kustannusarvio|Rakennusselostus'!I63</f>
        <v>0</v>
      </c>
      <c r="I63" s="162">
        <f>'Kustannusarvio|Rakennusselostus'!J63</f>
        <v>0</v>
      </c>
      <c r="J63" s="162">
        <f>'Kustannusarvio|Rakennusselostus'!K63</f>
        <v>0</v>
      </c>
      <c r="K63" s="163">
        <f t="shared" si="5"/>
        <v>0</v>
      </c>
      <c r="L63" s="14"/>
    </row>
    <row r="64" spans="1:12">
      <c r="A64" s="14"/>
      <c r="B64" s="198" t="str">
        <f>SUBSTITUTE(IF('Kustannusarvio|Rakennusselostus'!C64="",'Kustannusarvio|Rakennusselostus'!B64,'Kustannusarvio|Rakennusselostus'!C64),":","")</f>
        <v>Muu kunnostus</v>
      </c>
      <c r="C64" s="161">
        <f>'Kustannusarvio|Rakennusselostus'!D64</f>
        <v>0</v>
      </c>
      <c r="D64" s="162">
        <f>'Kustannusarvio|Rakennusselostus'!E64</f>
        <v>0</v>
      </c>
      <c r="E64" s="162">
        <f>'Kustannusarvio|Rakennusselostus'!F64</f>
        <v>0</v>
      </c>
      <c r="F64" s="162">
        <f>'Kustannusarvio|Rakennusselostus'!G64</f>
        <v>0</v>
      </c>
      <c r="G64" s="163">
        <f t="shared" si="4"/>
        <v>0</v>
      </c>
      <c r="H64" s="162">
        <f>'Kustannusarvio|Rakennusselostus'!I64</f>
        <v>0</v>
      </c>
      <c r="I64" s="162">
        <f>'Kustannusarvio|Rakennusselostus'!J64</f>
        <v>0</v>
      </c>
      <c r="J64" s="162">
        <f>'Kustannusarvio|Rakennusselostus'!K64</f>
        <v>0</v>
      </c>
      <c r="K64" s="163">
        <f t="shared" si="5"/>
        <v>0</v>
      </c>
      <c r="L64" s="14"/>
    </row>
    <row r="65" spans="1:12">
      <c r="A65" s="14"/>
      <c r="B65" s="198" t="str">
        <f>SUBSTITUTE(IF('Kustannusarvio|Rakennusselostus'!C65="",'Kustannusarvio|Rakennusselostus'!B65,'Kustannusarvio|Rakennusselostus'!C65),":","")</f>
        <v>Muu kunnostus</v>
      </c>
      <c r="C65" s="161">
        <f>'Kustannusarvio|Rakennusselostus'!D65</f>
        <v>0</v>
      </c>
      <c r="D65" s="162">
        <f>'Kustannusarvio|Rakennusselostus'!E65</f>
        <v>0</v>
      </c>
      <c r="E65" s="162">
        <f>'Kustannusarvio|Rakennusselostus'!F65</f>
        <v>0</v>
      </c>
      <c r="F65" s="162">
        <f>'Kustannusarvio|Rakennusselostus'!G65</f>
        <v>0</v>
      </c>
      <c r="G65" s="163">
        <f t="shared" si="4"/>
        <v>0</v>
      </c>
      <c r="H65" s="162">
        <f>'Kustannusarvio|Rakennusselostus'!I65</f>
        <v>0</v>
      </c>
      <c r="I65" s="162">
        <f>'Kustannusarvio|Rakennusselostus'!J65</f>
        <v>0</v>
      </c>
      <c r="J65" s="162">
        <f>'Kustannusarvio|Rakennusselostus'!K65</f>
        <v>0</v>
      </c>
      <c r="K65" s="163">
        <f t="shared" si="5"/>
        <v>0</v>
      </c>
      <c r="L65" s="14"/>
    </row>
    <row r="66" spans="1:12">
      <c r="A66" s="14"/>
      <c r="B66" s="198" t="str">
        <f>SUBSTITUTE(IF('Kustannusarvio|Rakennusselostus'!C66="",'Kustannusarvio|Rakennusselostus'!B66,'Kustannusarvio|Rakennusselostus'!C66),":","")</f>
        <v>Muu kunnostus</v>
      </c>
      <c r="C66" s="161">
        <f>'Kustannusarvio|Rakennusselostus'!D66</f>
        <v>0</v>
      </c>
      <c r="D66" s="162">
        <f>'Kustannusarvio|Rakennusselostus'!E66</f>
        <v>0</v>
      </c>
      <c r="E66" s="162">
        <f>'Kustannusarvio|Rakennusselostus'!F66</f>
        <v>0</v>
      </c>
      <c r="F66" s="162">
        <f>'Kustannusarvio|Rakennusselostus'!G66</f>
        <v>0</v>
      </c>
      <c r="G66" s="163">
        <f t="shared" si="4"/>
        <v>0</v>
      </c>
      <c r="H66" s="162">
        <f>'Kustannusarvio|Rakennusselostus'!I66</f>
        <v>0</v>
      </c>
      <c r="I66" s="162">
        <f>'Kustannusarvio|Rakennusselostus'!J66</f>
        <v>0</v>
      </c>
      <c r="J66" s="162">
        <f>'Kustannusarvio|Rakennusselostus'!K66</f>
        <v>0</v>
      </c>
      <c r="K66" s="163">
        <f t="shared" si="5"/>
        <v>0</v>
      </c>
      <c r="L66" s="14"/>
    </row>
    <row r="67" spans="1:12">
      <c r="A67" s="5" t="s">
        <v>90</v>
      </c>
      <c r="B67" s="5"/>
      <c r="C67" s="217"/>
      <c r="D67" s="105"/>
      <c r="E67" s="105"/>
      <c r="F67" s="105"/>
      <c r="G67" s="106"/>
      <c r="H67" s="105"/>
      <c r="I67" s="105"/>
      <c r="J67" s="105"/>
      <c r="K67" s="107"/>
      <c r="L67" s="14"/>
    </row>
    <row r="68" spans="1:12">
      <c r="A68" s="14"/>
      <c r="B68" s="197" t="s">
        <v>52</v>
      </c>
      <c r="C68" s="161">
        <f>'Kustannusarvio|Rakennusselostus'!D68</f>
        <v>0</v>
      </c>
      <c r="D68" s="162">
        <f>'Kustannusarvio|Rakennusselostus'!E68</f>
        <v>0</v>
      </c>
      <c r="E68" s="162">
        <f>'Kustannusarvio|Rakennusselostus'!F68</f>
        <v>0</v>
      </c>
      <c r="F68" s="162">
        <f>'Kustannusarvio|Rakennusselostus'!G68</f>
        <v>0</v>
      </c>
      <c r="G68" s="163">
        <f t="shared" si="4"/>
        <v>0</v>
      </c>
      <c r="H68" s="162">
        <f>'Kustannusarvio|Rakennusselostus'!I68</f>
        <v>0</v>
      </c>
      <c r="I68" s="162">
        <f>'Kustannusarvio|Rakennusselostus'!J68</f>
        <v>0</v>
      </c>
      <c r="J68" s="162">
        <f>'Kustannusarvio|Rakennusselostus'!K68</f>
        <v>0</v>
      </c>
      <c r="K68" s="163">
        <f t="shared" si="5"/>
        <v>0</v>
      </c>
      <c r="L68" s="14"/>
    </row>
    <row r="69" spans="1:12">
      <c r="A69" s="14"/>
      <c r="B69" s="197" t="s">
        <v>33</v>
      </c>
      <c r="C69" s="161">
        <f>'Kustannusarvio|Rakennusselostus'!D69</f>
        <v>0</v>
      </c>
      <c r="D69" s="162">
        <f>'Kustannusarvio|Rakennusselostus'!E69</f>
        <v>0</v>
      </c>
      <c r="E69" s="162">
        <f>'Kustannusarvio|Rakennusselostus'!F69</f>
        <v>0</v>
      </c>
      <c r="F69" s="162">
        <f>'Kustannusarvio|Rakennusselostus'!G69</f>
        <v>0</v>
      </c>
      <c r="G69" s="163">
        <f t="shared" si="4"/>
        <v>0</v>
      </c>
      <c r="H69" s="162">
        <f>'Kustannusarvio|Rakennusselostus'!I69</f>
        <v>0</v>
      </c>
      <c r="I69" s="162">
        <f>'Kustannusarvio|Rakennusselostus'!J69</f>
        <v>0</v>
      </c>
      <c r="J69" s="162">
        <f>'Kustannusarvio|Rakennusselostus'!K69</f>
        <v>0</v>
      </c>
      <c r="K69" s="163">
        <f t="shared" si="5"/>
        <v>0</v>
      </c>
      <c r="L69" s="14"/>
    </row>
    <row r="70" spans="1:12">
      <c r="A70" s="14"/>
      <c r="B70" s="197" t="s">
        <v>73</v>
      </c>
      <c r="C70" s="161">
        <f>'Kustannusarvio|Rakennusselostus'!D70</f>
        <v>0</v>
      </c>
      <c r="D70" s="162">
        <f>'Kustannusarvio|Rakennusselostus'!E70</f>
        <v>0</v>
      </c>
      <c r="E70" s="162">
        <f>'Kustannusarvio|Rakennusselostus'!F70</f>
        <v>0</v>
      </c>
      <c r="F70" s="162">
        <f>'Kustannusarvio|Rakennusselostus'!G70</f>
        <v>0</v>
      </c>
      <c r="G70" s="163">
        <f t="shared" si="4"/>
        <v>0</v>
      </c>
      <c r="H70" s="162">
        <f>'Kustannusarvio|Rakennusselostus'!I70</f>
        <v>0</v>
      </c>
      <c r="I70" s="162">
        <f>'Kustannusarvio|Rakennusselostus'!J70</f>
        <v>0</v>
      </c>
      <c r="J70" s="162">
        <f>'Kustannusarvio|Rakennusselostus'!K70</f>
        <v>0</v>
      </c>
      <c r="K70" s="163">
        <f t="shared" si="5"/>
        <v>0</v>
      </c>
      <c r="L70" s="14"/>
    </row>
    <row r="71" spans="1:12">
      <c r="A71" s="14"/>
      <c r="B71" s="197" t="s">
        <v>34</v>
      </c>
      <c r="C71" s="161">
        <f>'Kustannusarvio|Rakennusselostus'!D71</f>
        <v>0</v>
      </c>
      <c r="D71" s="162">
        <f>'Kustannusarvio|Rakennusselostus'!E71</f>
        <v>0</v>
      </c>
      <c r="E71" s="162">
        <f>'Kustannusarvio|Rakennusselostus'!F71</f>
        <v>0</v>
      </c>
      <c r="F71" s="162">
        <f>'Kustannusarvio|Rakennusselostus'!G71</f>
        <v>0</v>
      </c>
      <c r="G71" s="163">
        <f t="shared" si="4"/>
        <v>0</v>
      </c>
      <c r="H71" s="162">
        <f>'Kustannusarvio|Rakennusselostus'!I71</f>
        <v>0</v>
      </c>
      <c r="I71" s="162">
        <f>'Kustannusarvio|Rakennusselostus'!J71</f>
        <v>0</v>
      </c>
      <c r="J71" s="162">
        <f>'Kustannusarvio|Rakennusselostus'!K71</f>
        <v>0</v>
      </c>
      <c r="K71" s="163">
        <f t="shared" si="5"/>
        <v>0</v>
      </c>
      <c r="L71" s="14"/>
    </row>
    <row r="72" spans="1:12">
      <c r="A72" s="14"/>
      <c r="B72" s="197" t="s">
        <v>91</v>
      </c>
      <c r="C72" s="161">
        <f>'Kustannusarvio|Rakennusselostus'!D72</f>
        <v>0</v>
      </c>
      <c r="D72" s="162">
        <f>'Kustannusarvio|Rakennusselostus'!E72</f>
        <v>0</v>
      </c>
      <c r="E72" s="162">
        <f>'Kustannusarvio|Rakennusselostus'!F72</f>
        <v>0</v>
      </c>
      <c r="F72" s="162">
        <f>'Kustannusarvio|Rakennusselostus'!G72</f>
        <v>0</v>
      </c>
      <c r="G72" s="163">
        <f t="shared" si="4"/>
        <v>0</v>
      </c>
      <c r="H72" s="162">
        <f>'Kustannusarvio|Rakennusselostus'!I72</f>
        <v>0</v>
      </c>
      <c r="I72" s="162">
        <f>'Kustannusarvio|Rakennusselostus'!J72</f>
        <v>0</v>
      </c>
      <c r="J72" s="162">
        <f>'Kustannusarvio|Rakennusselostus'!K72</f>
        <v>0</v>
      </c>
      <c r="K72" s="163">
        <f t="shared" si="5"/>
        <v>0</v>
      </c>
      <c r="L72" s="14"/>
    </row>
    <row r="73" spans="1:12">
      <c r="A73" s="14"/>
      <c r="B73" s="197" t="s">
        <v>92</v>
      </c>
      <c r="C73" s="161">
        <f>'Kustannusarvio|Rakennusselostus'!D73</f>
        <v>0</v>
      </c>
      <c r="D73" s="162">
        <f>'Kustannusarvio|Rakennusselostus'!E73</f>
        <v>0</v>
      </c>
      <c r="E73" s="162">
        <f>'Kustannusarvio|Rakennusselostus'!F73</f>
        <v>0</v>
      </c>
      <c r="F73" s="162">
        <f>'Kustannusarvio|Rakennusselostus'!G73</f>
        <v>0</v>
      </c>
      <c r="G73" s="163">
        <f t="shared" si="4"/>
        <v>0</v>
      </c>
      <c r="H73" s="162">
        <f>'Kustannusarvio|Rakennusselostus'!I73</f>
        <v>0</v>
      </c>
      <c r="I73" s="162">
        <f>'Kustannusarvio|Rakennusselostus'!J73</f>
        <v>0</v>
      </c>
      <c r="J73" s="162">
        <f>'Kustannusarvio|Rakennusselostus'!K73</f>
        <v>0</v>
      </c>
      <c r="K73" s="163">
        <f t="shared" si="5"/>
        <v>0</v>
      </c>
      <c r="L73" s="14"/>
    </row>
    <row r="74" spans="1:12">
      <c r="A74" s="14"/>
      <c r="B74" s="198" t="str">
        <f>SUBSTITUTE(IF('Kustannusarvio|Rakennusselostus'!C74="",'Kustannusarvio|Rakennusselostus'!B74,'Kustannusarvio|Rakennusselostus'!C74),":","")</f>
        <v>Muu rakenne</v>
      </c>
      <c r="C74" s="161">
        <f>'Kustannusarvio|Rakennusselostus'!D74</f>
        <v>0</v>
      </c>
      <c r="D74" s="162">
        <f>'Kustannusarvio|Rakennusselostus'!E74</f>
        <v>0</v>
      </c>
      <c r="E74" s="162">
        <f>'Kustannusarvio|Rakennusselostus'!F74</f>
        <v>0</v>
      </c>
      <c r="F74" s="162">
        <f>'Kustannusarvio|Rakennusselostus'!G74</f>
        <v>0</v>
      </c>
      <c r="G74" s="163">
        <f t="shared" si="4"/>
        <v>0</v>
      </c>
      <c r="H74" s="162">
        <f>'Kustannusarvio|Rakennusselostus'!I74</f>
        <v>0</v>
      </c>
      <c r="I74" s="162">
        <f>'Kustannusarvio|Rakennusselostus'!J74</f>
        <v>0</v>
      </c>
      <c r="J74" s="162">
        <f>'Kustannusarvio|Rakennusselostus'!K74</f>
        <v>0</v>
      </c>
      <c r="K74" s="163">
        <f t="shared" si="5"/>
        <v>0</v>
      </c>
      <c r="L74" s="14"/>
    </row>
    <row r="75" spans="1:12">
      <c r="A75" s="14"/>
      <c r="B75" s="198" t="str">
        <f>SUBSTITUTE(IF('Kustannusarvio|Rakennusselostus'!C75="",'Kustannusarvio|Rakennusselostus'!B75,'Kustannusarvio|Rakennusselostus'!C75),":","")</f>
        <v>Muu rakenne</v>
      </c>
      <c r="C75" s="161">
        <f>'Kustannusarvio|Rakennusselostus'!D75</f>
        <v>0</v>
      </c>
      <c r="D75" s="162">
        <f>'Kustannusarvio|Rakennusselostus'!E75</f>
        <v>0</v>
      </c>
      <c r="E75" s="162">
        <f>'Kustannusarvio|Rakennusselostus'!F75</f>
        <v>0</v>
      </c>
      <c r="F75" s="162">
        <f>'Kustannusarvio|Rakennusselostus'!G75</f>
        <v>0</v>
      </c>
      <c r="G75" s="163">
        <f t="shared" si="4"/>
        <v>0</v>
      </c>
      <c r="H75" s="162">
        <f>'Kustannusarvio|Rakennusselostus'!I75</f>
        <v>0</v>
      </c>
      <c r="I75" s="162">
        <f>'Kustannusarvio|Rakennusselostus'!J75</f>
        <v>0</v>
      </c>
      <c r="J75" s="162">
        <f>'Kustannusarvio|Rakennusselostus'!K75</f>
        <v>0</v>
      </c>
      <c r="K75" s="163">
        <f t="shared" si="5"/>
        <v>0</v>
      </c>
      <c r="L75" s="14"/>
    </row>
    <row r="76" spans="1:12">
      <c r="A76" s="5" t="s">
        <v>41</v>
      </c>
      <c r="B76" s="5"/>
      <c r="C76" s="217"/>
      <c r="D76" s="105"/>
      <c r="E76" s="105"/>
      <c r="F76" s="105"/>
      <c r="G76" s="106"/>
      <c r="H76" s="105"/>
      <c r="I76" s="105"/>
      <c r="J76" s="105"/>
      <c r="K76" s="107"/>
      <c r="L76" s="14"/>
    </row>
    <row r="77" spans="1:12">
      <c r="A77" s="14"/>
      <c r="B77" s="197" t="s">
        <v>51</v>
      </c>
      <c r="C77" s="161">
        <f>'Kustannusarvio|Rakennusselostus'!D77</f>
        <v>0</v>
      </c>
      <c r="D77" s="162">
        <f>'Kustannusarvio|Rakennusselostus'!E77</f>
        <v>0</v>
      </c>
      <c r="E77" s="162">
        <f>'Kustannusarvio|Rakennusselostus'!F77</f>
        <v>0</v>
      </c>
      <c r="F77" s="162">
        <f>'Kustannusarvio|Rakennusselostus'!G77</f>
        <v>0</v>
      </c>
      <c r="G77" s="163">
        <f t="shared" si="4"/>
        <v>0</v>
      </c>
      <c r="H77" s="162">
        <f>'Kustannusarvio|Rakennusselostus'!I77</f>
        <v>0</v>
      </c>
      <c r="I77" s="162">
        <f>'Kustannusarvio|Rakennusselostus'!J77</f>
        <v>0</v>
      </c>
      <c r="J77" s="162">
        <f>'Kustannusarvio|Rakennusselostus'!K77</f>
        <v>0</v>
      </c>
      <c r="K77" s="163">
        <f t="shared" si="5"/>
        <v>0</v>
      </c>
      <c r="L77" s="14"/>
    </row>
    <row r="78" spans="1:12">
      <c r="A78" s="14"/>
      <c r="B78" s="197" t="s">
        <v>38</v>
      </c>
      <c r="C78" s="161">
        <f>'Kustannusarvio|Rakennusselostus'!D78</f>
        <v>0</v>
      </c>
      <c r="D78" s="162">
        <f>'Kustannusarvio|Rakennusselostus'!E78</f>
        <v>0</v>
      </c>
      <c r="E78" s="162">
        <f>'Kustannusarvio|Rakennusselostus'!F78</f>
        <v>0</v>
      </c>
      <c r="F78" s="162">
        <f>'Kustannusarvio|Rakennusselostus'!G78</f>
        <v>0</v>
      </c>
      <c r="G78" s="163">
        <f t="shared" si="4"/>
        <v>0</v>
      </c>
      <c r="H78" s="162">
        <f>'Kustannusarvio|Rakennusselostus'!I78</f>
        <v>0</v>
      </c>
      <c r="I78" s="162">
        <f>'Kustannusarvio|Rakennusselostus'!J78</f>
        <v>0</v>
      </c>
      <c r="J78" s="162">
        <f>'Kustannusarvio|Rakennusselostus'!K78</f>
        <v>0</v>
      </c>
      <c r="K78" s="163">
        <f t="shared" si="5"/>
        <v>0</v>
      </c>
      <c r="L78" s="14"/>
    </row>
    <row r="79" spans="1:12">
      <c r="A79" s="14"/>
      <c r="B79" s="197" t="s">
        <v>158</v>
      </c>
      <c r="C79" s="161">
        <f>'Kustannusarvio|Rakennusselostus'!D79</f>
        <v>0</v>
      </c>
      <c r="D79" s="162">
        <f>'Kustannusarvio|Rakennusselostus'!E79</f>
        <v>0</v>
      </c>
      <c r="E79" s="162">
        <f>'Kustannusarvio|Rakennusselostus'!F79</f>
        <v>0</v>
      </c>
      <c r="F79" s="162">
        <f>'Kustannusarvio|Rakennusselostus'!G79</f>
        <v>0</v>
      </c>
      <c r="G79" s="163">
        <f t="shared" si="4"/>
        <v>0</v>
      </c>
      <c r="H79" s="162">
        <f>'Kustannusarvio|Rakennusselostus'!I79</f>
        <v>0</v>
      </c>
      <c r="I79" s="162">
        <f>'Kustannusarvio|Rakennusselostus'!J79</f>
        <v>0</v>
      </c>
      <c r="J79" s="162">
        <f>'Kustannusarvio|Rakennusselostus'!K79</f>
        <v>0</v>
      </c>
      <c r="K79" s="163">
        <f t="shared" si="5"/>
        <v>0</v>
      </c>
      <c r="L79" s="14"/>
    </row>
    <row r="80" spans="1:12">
      <c r="A80" s="14"/>
      <c r="B80" s="197" t="s">
        <v>40</v>
      </c>
      <c r="C80" s="161">
        <f>'Kustannusarvio|Rakennusselostus'!D80</f>
        <v>0</v>
      </c>
      <c r="D80" s="162">
        <f>'Kustannusarvio|Rakennusselostus'!E80</f>
        <v>0</v>
      </c>
      <c r="E80" s="162">
        <f>'Kustannusarvio|Rakennusselostus'!F80</f>
        <v>0</v>
      </c>
      <c r="F80" s="162">
        <f>'Kustannusarvio|Rakennusselostus'!G80</f>
        <v>0</v>
      </c>
      <c r="G80" s="163">
        <f t="shared" si="4"/>
        <v>0</v>
      </c>
      <c r="H80" s="162">
        <f>'Kustannusarvio|Rakennusselostus'!I80</f>
        <v>0</v>
      </c>
      <c r="I80" s="162">
        <f>'Kustannusarvio|Rakennusselostus'!J80</f>
        <v>0</v>
      </c>
      <c r="J80" s="162">
        <f>'Kustannusarvio|Rakennusselostus'!K80</f>
        <v>0</v>
      </c>
      <c r="K80" s="163">
        <f t="shared" si="5"/>
        <v>0</v>
      </c>
      <c r="L80" s="14"/>
    </row>
    <row r="81" spans="1:12">
      <c r="A81" s="14"/>
      <c r="B81" s="197" t="s">
        <v>39</v>
      </c>
      <c r="C81" s="161">
        <f>'Kustannusarvio|Rakennusselostus'!D81</f>
        <v>0</v>
      </c>
      <c r="D81" s="162">
        <f>'Kustannusarvio|Rakennusselostus'!E81</f>
        <v>0</v>
      </c>
      <c r="E81" s="162">
        <f>'Kustannusarvio|Rakennusselostus'!F81</f>
        <v>0</v>
      </c>
      <c r="F81" s="162">
        <f>'Kustannusarvio|Rakennusselostus'!G81</f>
        <v>0</v>
      </c>
      <c r="G81" s="163">
        <f t="shared" si="4"/>
        <v>0</v>
      </c>
      <c r="H81" s="162">
        <f>'Kustannusarvio|Rakennusselostus'!I81</f>
        <v>0</v>
      </c>
      <c r="I81" s="162">
        <f>'Kustannusarvio|Rakennusselostus'!J81</f>
        <v>0</v>
      </c>
      <c r="J81" s="162">
        <f>'Kustannusarvio|Rakennusselostus'!K81</f>
        <v>0</v>
      </c>
      <c r="K81" s="163">
        <f t="shared" si="5"/>
        <v>0</v>
      </c>
      <c r="L81" s="14"/>
    </row>
    <row r="82" spans="1:12">
      <c r="A82" s="14"/>
      <c r="B82" s="197" t="s">
        <v>93</v>
      </c>
      <c r="C82" s="161">
        <f>'Kustannusarvio|Rakennusselostus'!D82</f>
        <v>0</v>
      </c>
      <c r="D82" s="162">
        <f>'Kustannusarvio|Rakennusselostus'!E82</f>
        <v>0</v>
      </c>
      <c r="E82" s="162">
        <f>'Kustannusarvio|Rakennusselostus'!F82</f>
        <v>0</v>
      </c>
      <c r="F82" s="162">
        <f>'Kustannusarvio|Rakennusselostus'!G82</f>
        <v>0</v>
      </c>
      <c r="G82" s="163">
        <f t="shared" si="4"/>
        <v>0</v>
      </c>
      <c r="H82" s="162">
        <f>'Kustannusarvio|Rakennusselostus'!I82</f>
        <v>0</v>
      </c>
      <c r="I82" s="162">
        <f>'Kustannusarvio|Rakennusselostus'!J82</f>
        <v>0</v>
      </c>
      <c r="J82" s="162">
        <f>'Kustannusarvio|Rakennusselostus'!K82</f>
        <v>0</v>
      </c>
      <c r="K82" s="163">
        <f t="shared" si="5"/>
        <v>0</v>
      </c>
      <c r="L82" s="14"/>
    </row>
    <row r="83" spans="1:12">
      <c r="A83" s="14"/>
      <c r="B83" s="197" t="s">
        <v>95</v>
      </c>
      <c r="C83" s="161">
        <f>'Kustannusarvio|Rakennusselostus'!D83</f>
        <v>0</v>
      </c>
      <c r="D83" s="162">
        <f>'Kustannusarvio|Rakennusselostus'!E83</f>
        <v>0</v>
      </c>
      <c r="E83" s="162">
        <f>'Kustannusarvio|Rakennusselostus'!F83</f>
        <v>0</v>
      </c>
      <c r="F83" s="162">
        <f>'Kustannusarvio|Rakennusselostus'!G83</f>
        <v>0</v>
      </c>
      <c r="G83" s="163">
        <f t="shared" si="4"/>
        <v>0</v>
      </c>
      <c r="H83" s="162">
        <f>'Kustannusarvio|Rakennusselostus'!I83</f>
        <v>0</v>
      </c>
      <c r="I83" s="162">
        <f>'Kustannusarvio|Rakennusselostus'!J83</f>
        <v>0</v>
      </c>
      <c r="J83" s="162">
        <f>'Kustannusarvio|Rakennusselostus'!K83</f>
        <v>0</v>
      </c>
      <c r="K83" s="163">
        <f t="shared" si="5"/>
        <v>0</v>
      </c>
      <c r="L83" s="14"/>
    </row>
    <row r="84" spans="1:12">
      <c r="A84" s="14"/>
      <c r="B84" s="198" t="str">
        <f>SUBSTITUTE(IF('Kustannusarvio|Rakennusselostus'!C84="",'Kustannusarvio|Rakennusselostus'!B84,'Kustannusarvio|Rakennusselostus'!C84),":","")</f>
        <v>Muu opasterakenne</v>
      </c>
      <c r="C84" s="161">
        <f>'Kustannusarvio|Rakennusselostus'!D84</f>
        <v>0</v>
      </c>
      <c r="D84" s="162">
        <f>'Kustannusarvio|Rakennusselostus'!E84</f>
        <v>0</v>
      </c>
      <c r="E84" s="162">
        <f>'Kustannusarvio|Rakennusselostus'!F84</f>
        <v>0</v>
      </c>
      <c r="F84" s="162">
        <f>'Kustannusarvio|Rakennusselostus'!G84</f>
        <v>0</v>
      </c>
      <c r="G84" s="163">
        <f t="shared" si="4"/>
        <v>0</v>
      </c>
      <c r="H84" s="162">
        <f>'Kustannusarvio|Rakennusselostus'!I84</f>
        <v>0</v>
      </c>
      <c r="I84" s="162">
        <f>'Kustannusarvio|Rakennusselostus'!J84</f>
        <v>0</v>
      </c>
      <c r="J84" s="162">
        <f>'Kustannusarvio|Rakennusselostus'!K84</f>
        <v>0</v>
      </c>
      <c r="K84" s="163">
        <f t="shared" si="5"/>
        <v>0</v>
      </c>
      <c r="L84" s="14"/>
    </row>
    <row r="85" spans="1:12">
      <c r="A85" s="14"/>
      <c r="B85" s="198" t="str">
        <f>SUBSTITUTE(IF('Kustannusarvio|Rakennusselostus'!C85="",'Kustannusarvio|Rakennusselostus'!B85,'Kustannusarvio|Rakennusselostus'!C85),":","")</f>
        <v>Muu opasterakenne</v>
      </c>
      <c r="C85" s="161">
        <f>'Kustannusarvio|Rakennusselostus'!D85</f>
        <v>0</v>
      </c>
      <c r="D85" s="162">
        <f>'Kustannusarvio|Rakennusselostus'!E85</f>
        <v>0</v>
      </c>
      <c r="E85" s="162">
        <f>'Kustannusarvio|Rakennusselostus'!F85</f>
        <v>0</v>
      </c>
      <c r="F85" s="162">
        <f>'Kustannusarvio|Rakennusselostus'!G85</f>
        <v>0</v>
      </c>
      <c r="G85" s="163">
        <f t="shared" si="4"/>
        <v>0</v>
      </c>
      <c r="H85" s="162">
        <f>'Kustannusarvio|Rakennusselostus'!I85</f>
        <v>0</v>
      </c>
      <c r="I85" s="162">
        <f>'Kustannusarvio|Rakennusselostus'!J85</f>
        <v>0</v>
      </c>
      <c r="J85" s="162">
        <f>'Kustannusarvio|Rakennusselostus'!K85</f>
        <v>0</v>
      </c>
      <c r="K85" s="163">
        <f t="shared" si="5"/>
        <v>0</v>
      </c>
      <c r="L85" s="14"/>
    </row>
    <row r="86" spans="1:12">
      <c r="A86" s="5" t="s">
        <v>154</v>
      </c>
      <c r="B86" s="5"/>
      <c r="C86" s="217"/>
      <c r="D86" s="105"/>
      <c r="E86" s="105"/>
      <c r="F86" s="105"/>
      <c r="G86" s="106"/>
      <c r="H86" s="105"/>
      <c r="I86" s="105"/>
      <c r="J86" s="105"/>
      <c r="K86" s="107"/>
      <c r="L86" s="14"/>
    </row>
    <row r="87" spans="1:12">
      <c r="A87" s="14"/>
      <c r="B87" s="197" t="s">
        <v>84</v>
      </c>
      <c r="C87" s="161">
        <f>'Kustannusarvio|Rakennusselostus'!D87</f>
        <v>0</v>
      </c>
      <c r="D87" s="162">
        <f>'Kustannusarvio|Rakennusselostus'!E87</f>
        <v>0</v>
      </c>
      <c r="E87" s="162">
        <f>'Kustannusarvio|Rakennusselostus'!F87</f>
        <v>0</v>
      </c>
      <c r="F87" s="162">
        <f>'Kustannusarvio|Rakennusselostus'!G87</f>
        <v>0</v>
      </c>
      <c r="G87" s="163">
        <f t="shared" si="4"/>
        <v>0</v>
      </c>
      <c r="H87" s="162">
        <f>'Kustannusarvio|Rakennusselostus'!I87</f>
        <v>0</v>
      </c>
      <c r="I87" s="162">
        <f>'Kustannusarvio|Rakennusselostus'!J87</f>
        <v>0</v>
      </c>
      <c r="J87" s="162">
        <f>'Kustannusarvio|Rakennusselostus'!K87</f>
        <v>0</v>
      </c>
      <c r="K87" s="163">
        <f t="shared" si="5"/>
        <v>0</v>
      </c>
      <c r="L87" s="14"/>
    </row>
    <row r="88" spans="1:12">
      <c r="A88" s="14"/>
      <c r="B88" s="197" t="s">
        <v>85</v>
      </c>
      <c r="C88" s="161">
        <f>'Kustannusarvio|Rakennusselostus'!D88</f>
        <v>0</v>
      </c>
      <c r="D88" s="162">
        <f>'Kustannusarvio|Rakennusselostus'!E88</f>
        <v>0</v>
      </c>
      <c r="E88" s="162">
        <f>'Kustannusarvio|Rakennusselostus'!F88</f>
        <v>0</v>
      </c>
      <c r="F88" s="162">
        <f>'Kustannusarvio|Rakennusselostus'!G88</f>
        <v>0</v>
      </c>
      <c r="G88" s="163">
        <f t="shared" si="4"/>
        <v>0</v>
      </c>
      <c r="H88" s="162">
        <f>'Kustannusarvio|Rakennusselostus'!I88</f>
        <v>0</v>
      </c>
      <c r="I88" s="162">
        <f>'Kustannusarvio|Rakennusselostus'!J88</f>
        <v>0</v>
      </c>
      <c r="J88" s="162">
        <f>'Kustannusarvio|Rakennusselostus'!K88</f>
        <v>0</v>
      </c>
      <c r="K88" s="163">
        <f t="shared" si="5"/>
        <v>0</v>
      </c>
      <c r="L88" s="14"/>
    </row>
    <row r="89" spans="1:12">
      <c r="A89" s="14"/>
      <c r="B89" s="197" t="s">
        <v>159</v>
      </c>
      <c r="C89" s="161">
        <f>'Kustannusarvio|Rakennusselostus'!D89</f>
        <v>0</v>
      </c>
      <c r="D89" s="162">
        <f>'Kustannusarvio|Rakennusselostus'!E89</f>
        <v>0</v>
      </c>
      <c r="E89" s="162">
        <f>'Kustannusarvio|Rakennusselostus'!F89</f>
        <v>0</v>
      </c>
      <c r="F89" s="162">
        <f>'Kustannusarvio|Rakennusselostus'!G89</f>
        <v>0</v>
      </c>
      <c r="G89" s="163">
        <f t="shared" si="4"/>
        <v>0</v>
      </c>
      <c r="H89" s="162">
        <f>'Kustannusarvio|Rakennusselostus'!I89</f>
        <v>0</v>
      </c>
      <c r="I89" s="162">
        <f>'Kustannusarvio|Rakennusselostus'!J89</f>
        <v>0</v>
      </c>
      <c r="J89" s="162">
        <f>'Kustannusarvio|Rakennusselostus'!K89</f>
        <v>0</v>
      </c>
      <c r="K89" s="163">
        <f t="shared" si="5"/>
        <v>0</v>
      </c>
      <c r="L89" s="14"/>
    </row>
    <row r="90" spans="1:12">
      <c r="A90" s="14"/>
      <c r="B90" s="197" t="s">
        <v>102</v>
      </c>
      <c r="C90" s="161">
        <f>'Kustannusarvio|Rakennusselostus'!D90</f>
        <v>0</v>
      </c>
      <c r="D90" s="162">
        <f>'Kustannusarvio|Rakennusselostus'!E90</f>
        <v>0</v>
      </c>
      <c r="E90" s="162">
        <f>'Kustannusarvio|Rakennusselostus'!F90</f>
        <v>0</v>
      </c>
      <c r="F90" s="162">
        <f>'Kustannusarvio|Rakennusselostus'!G90</f>
        <v>0</v>
      </c>
      <c r="G90" s="163">
        <f t="shared" si="4"/>
        <v>0</v>
      </c>
      <c r="H90" s="162">
        <f>'Kustannusarvio|Rakennusselostus'!I90</f>
        <v>0</v>
      </c>
      <c r="I90" s="162">
        <f>'Kustannusarvio|Rakennusselostus'!J90</f>
        <v>0</v>
      </c>
      <c r="J90" s="162">
        <f>'Kustannusarvio|Rakennusselostus'!K90</f>
        <v>0</v>
      </c>
      <c r="K90" s="163">
        <f t="shared" si="5"/>
        <v>0</v>
      </c>
      <c r="L90" s="14"/>
    </row>
    <row r="91" spans="1:12">
      <c r="A91" s="14"/>
      <c r="B91" s="198" t="str">
        <f>SUBSTITUTE(IF('Kustannusarvio|Rakennusselostus'!C91="",'Kustannusarvio|Rakennusselostus'!B91,'Kustannusarvio|Rakennusselostus'!C91),":","")</f>
        <v>Muu rakenne</v>
      </c>
      <c r="C91" s="161">
        <f>'Kustannusarvio|Rakennusselostus'!D91</f>
        <v>0</v>
      </c>
      <c r="D91" s="162">
        <f>'Kustannusarvio|Rakennusselostus'!E91</f>
        <v>0</v>
      </c>
      <c r="E91" s="162">
        <f>'Kustannusarvio|Rakennusselostus'!F91</f>
        <v>0</v>
      </c>
      <c r="F91" s="162">
        <f>'Kustannusarvio|Rakennusselostus'!G91</f>
        <v>0</v>
      </c>
      <c r="G91" s="163">
        <f t="shared" si="4"/>
        <v>0</v>
      </c>
      <c r="H91" s="162">
        <f>'Kustannusarvio|Rakennusselostus'!I91</f>
        <v>0</v>
      </c>
      <c r="I91" s="162">
        <f>'Kustannusarvio|Rakennusselostus'!J91</f>
        <v>0</v>
      </c>
      <c r="J91" s="162">
        <f>'Kustannusarvio|Rakennusselostus'!K91</f>
        <v>0</v>
      </c>
      <c r="K91" s="163">
        <f t="shared" si="5"/>
        <v>0</v>
      </c>
      <c r="L91" s="14"/>
    </row>
    <row r="92" spans="1:12">
      <c r="A92" s="5" t="s">
        <v>42</v>
      </c>
      <c r="B92" s="5"/>
      <c r="C92" s="217"/>
      <c r="D92" s="105"/>
      <c r="E92" s="105"/>
      <c r="F92" s="105"/>
      <c r="G92" s="106"/>
      <c r="H92" s="105"/>
      <c r="I92" s="105"/>
      <c r="J92" s="105"/>
      <c r="K92" s="107"/>
      <c r="L92" s="14"/>
    </row>
    <row r="93" spans="1:12">
      <c r="A93" s="14"/>
      <c r="B93" s="197" t="s">
        <v>155</v>
      </c>
      <c r="C93" s="161">
        <f>'Kustannusarvio|Rakennusselostus'!D93</f>
        <v>0</v>
      </c>
      <c r="D93" s="162">
        <f>'Kustannusarvio|Rakennusselostus'!E93</f>
        <v>0</v>
      </c>
      <c r="E93" s="162">
        <f>'Kustannusarvio|Rakennusselostus'!F93</f>
        <v>0</v>
      </c>
      <c r="F93" s="162">
        <f>'Kustannusarvio|Rakennusselostus'!G93</f>
        <v>0</v>
      </c>
      <c r="G93" s="163">
        <f t="shared" si="4"/>
        <v>0</v>
      </c>
      <c r="H93" s="162">
        <f>'Kustannusarvio|Rakennusselostus'!I93</f>
        <v>0</v>
      </c>
      <c r="I93" s="162">
        <f>'Kustannusarvio|Rakennusselostus'!J93</f>
        <v>0</v>
      </c>
      <c r="J93" s="162">
        <f>'Kustannusarvio|Rakennusselostus'!K93</f>
        <v>0</v>
      </c>
      <c r="K93" s="163">
        <f t="shared" si="5"/>
        <v>0</v>
      </c>
      <c r="L93" s="14"/>
    </row>
    <row r="94" spans="1:12">
      <c r="A94" s="14"/>
      <c r="B94" s="197" t="s">
        <v>156</v>
      </c>
      <c r="C94" s="161">
        <f>'Kustannusarvio|Rakennusselostus'!D94</f>
        <v>0</v>
      </c>
      <c r="D94" s="162">
        <f>'Kustannusarvio|Rakennusselostus'!E94</f>
        <v>0</v>
      </c>
      <c r="E94" s="162">
        <f>'Kustannusarvio|Rakennusselostus'!F94</f>
        <v>0</v>
      </c>
      <c r="F94" s="162">
        <f>'Kustannusarvio|Rakennusselostus'!G94</f>
        <v>0</v>
      </c>
      <c r="G94" s="163">
        <f t="shared" si="4"/>
        <v>0</v>
      </c>
      <c r="H94" s="162">
        <f>'Kustannusarvio|Rakennusselostus'!I94</f>
        <v>0</v>
      </c>
      <c r="I94" s="162">
        <f>'Kustannusarvio|Rakennusselostus'!J94</f>
        <v>0</v>
      </c>
      <c r="J94" s="162">
        <f>'Kustannusarvio|Rakennusselostus'!K94</f>
        <v>0</v>
      </c>
      <c r="K94" s="163">
        <f t="shared" si="5"/>
        <v>0</v>
      </c>
      <c r="L94" s="14"/>
    </row>
    <row r="95" spans="1:12">
      <c r="A95" s="14"/>
      <c r="B95" s="197" t="s">
        <v>53</v>
      </c>
      <c r="C95" s="161">
        <f>'Kustannusarvio|Rakennusselostus'!D95</f>
        <v>0</v>
      </c>
      <c r="D95" s="162">
        <f>'Kustannusarvio|Rakennusselostus'!E95</f>
        <v>0</v>
      </c>
      <c r="E95" s="162">
        <f>'Kustannusarvio|Rakennusselostus'!F95</f>
        <v>0</v>
      </c>
      <c r="F95" s="162">
        <f>'Kustannusarvio|Rakennusselostus'!G95</f>
        <v>0</v>
      </c>
      <c r="G95" s="163">
        <f t="shared" si="4"/>
        <v>0</v>
      </c>
      <c r="H95" s="162">
        <f>'Kustannusarvio|Rakennusselostus'!I95</f>
        <v>0</v>
      </c>
      <c r="I95" s="162">
        <f>'Kustannusarvio|Rakennusselostus'!J95</f>
        <v>0</v>
      </c>
      <c r="J95" s="162">
        <f>'Kustannusarvio|Rakennusselostus'!K95</f>
        <v>0</v>
      </c>
      <c r="K95" s="163">
        <f t="shared" si="5"/>
        <v>0</v>
      </c>
      <c r="L95" s="14"/>
    </row>
    <row r="96" spans="1:12">
      <c r="A96" s="14"/>
      <c r="B96" s="197" t="s">
        <v>100</v>
      </c>
      <c r="C96" s="161">
        <f>'Kustannusarvio|Rakennusselostus'!D96</f>
        <v>0</v>
      </c>
      <c r="D96" s="162">
        <f>'Kustannusarvio|Rakennusselostus'!E96</f>
        <v>0</v>
      </c>
      <c r="E96" s="162">
        <f>'Kustannusarvio|Rakennusselostus'!F96</f>
        <v>0</v>
      </c>
      <c r="F96" s="162">
        <f>'Kustannusarvio|Rakennusselostus'!G96</f>
        <v>0</v>
      </c>
      <c r="G96" s="163">
        <f t="shared" si="4"/>
        <v>0</v>
      </c>
      <c r="H96" s="162">
        <f>'Kustannusarvio|Rakennusselostus'!I96</f>
        <v>0</v>
      </c>
      <c r="I96" s="162">
        <f>'Kustannusarvio|Rakennusselostus'!J96</f>
        <v>0</v>
      </c>
      <c r="J96" s="162">
        <f>'Kustannusarvio|Rakennusselostus'!K96</f>
        <v>0</v>
      </c>
      <c r="K96" s="163">
        <f t="shared" si="5"/>
        <v>0</v>
      </c>
      <c r="L96" s="14"/>
    </row>
    <row r="97" spans="1:12">
      <c r="A97" s="14"/>
      <c r="B97" s="197" t="s">
        <v>49</v>
      </c>
      <c r="C97" s="161">
        <f>'Kustannusarvio|Rakennusselostus'!D97</f>
        <v>0</v>
      </c>
      <c r="D97" s="162">
        <f>'Kustannusarvio|Rakennusselostus'!E97</f>
        <v>0</v>
      </c>
      <c r="E97" s="162">
        <f>'Kustannusarvio|Rakennusselostus'!F97</f>
        <v>0</v>
      </c>
      <c r="F97" s="162">
        <f>'Kustannusarvio|Rakennusselostus'!G97</f>
        <v>0</v>
      </c>
      <c r="G97" s="163">
        <f t="shared" si="4"/>
        <v>0</v>
      </c>
      <c r="H97" s="162">
        <f>'Kustannusarvio|Rakennusselostus'!I97</f>
        <v>0</v>
      </c>
      <c r="I97" s="162">
        <f>'Kustannusarvio|Rakennusselostus'!J97</f>
        <v>0</v>
      </c>
      <c r="J97" s="162">
        <f>'Kustannusarvio|Rakennusselostus'!K97</f>
        <v>0</v>
      </c>
      <c r="K97" s="163">
        <f t="shared" si="5"/>
        <v>0</v>
      </c>
      <c r="L97" s="14"/>
    </row>
    <row r="98" spans="1:12">
      <c r="A98" s="14"/>
      <c r="B98" s="198" t="str">
        <f>SUBSTITUTE(IF('Kustannusarvio|Rakennusselostus'!C98="",'Kustannusarvio|Rakennusselostus'!B98,'Kustannusarvio|Rakennusselostus'!C98),":","")</f>
        <v>Muu rakenne</v>
      </c>
      <c r="C98" s="161">
        <f>'Kustannusarvio|Rakennusselostus'!D98</f>
        <v>0</v>
      </c>
      <c r="D98" s="162">
        <f>'Kustannusarvio|Rakennusselostus'!E98</f>
        <v>0</v>
      </c>
      <c r="E98" s="162">
        <f>'Kustannusarvio|Rakennusselostus'!F98</f>
        <v>0</v>
      </c>
      <c r="F98" s="162">
        <f>'Kustannusarvio|Rakennusselostus'!G98</f>
        <v>0</v>
      </c>
      <c r="G98" s="163">
        <f t="shared" si="4"/>
        <v>0</v>
      </c>
      <c r="H98" s="162">
        <f>'Kustannusarvio|Rakennusselostus'!I98</f>
        <v>0</v>
      </c>
      <c r="I98" s="162">
        <f>'Kustannusarvio|Rakennusselostus'!J98</f>
        <v>0</v>
      </c>
      <c r="J98" s="162">
        <f>'Kustannusarvio|Rakennusselostus'!K98</f>
        <v>0</v>
      </c>
      <c r="K98" s="163">
        <f t="shared" si="5"/>
        <v>0</v>
      </c>
      <c r="L98" s="14"/>
    </row>
    <row r="99" spans="1:12">
      <c r="A99" s="14"/>
      <c r="B99" s="198" t="str">
        <f>SUBSTITUTE(IF('Kustannusarvio|Rakennusselostus'!C99="",'Kustannusarvio|Rakennusselostus'!B99,'Kustannusarvio|Rakennusselostus'!C99),":","")</f>
        <v>Muu rakenne</v>
      </c>
      <c r="C99" s="161">
        <f>'Kustannusarvio|Rakennusselostus'!D99</f>
        <v>0</v>
      </c>
      <c r="D99" s="162">
        <f>'Kustannusarvio|Rakennusselostus'!E99</f>
        <v>0</v>
      </c>
      <c r="E99" s="162">
        <f>'Kustannusarvio|Rakennusselostus'!F99</f>
        <v>0</v>
      </c>
      <c r="F99" s="162">
        <f>'Kustannusarvio|Rakennusselostus'!G99</f>
        <v>0</v>
      </c>
      <c r="G99" s="163">
        <f t="shared" si="4"/>
        <v>0</v>
      </c>
      <c r="H99" s="162">
        <f>'Kustannusarvio|Rakennusselostus'!I99</f>
        <v>0</v>
      </c>
      <c r="I99" s="162">
        <f>'Kustannusarvio|Rakennusselostus'!J99</f>
        <v>0</v>
      </c>
      <c r="J99" s="162">
        <f>'Kustannusarvio|Rakennusselostus'!K99</f>
        <v>0</v>
      </c>
      <c r="K99" s="163">
        <f t="shared" si="5"/>
        <v>0</v>
      </c>
      <c r="L99" s="14"/>
    </row>
    <row r="100" spans="1:12">
      <c r="A100" s="5" t="s">
        <v>75</v>
      </c>
      <c r="B100" s="5"/>
      <c r="C100" s="217"/>
      <c r="D100" s="105"/>
      <c r="E100" s="105"/>
      <c r="F100" s="105"/>
      <c r="G100" s="106"/>
      <c r="H100" s="105"/>
      <c r="I100" s="105"/>
      <c r="J100" s="105"/>
      <c r="K100" s="107"/>
      <c r="L100" s="14"/>
    </row>
    <row r="101" spans="1:12">
      <c r="A101" s="14"/>
      <c r="B101" s="197" t="s">
        <v>76</v>
      </c>
      <c r="C101" s="161">
        <f>'Kustannusarvio|Rakennusselostus'!D101</f>
        <v>0</v>
      </c>
      <c r="D101" s="162">
        <f>'Kustannusarvio|Rakennusselostus'!E101</f>
        <v>0</v>
      </c>
      <c r="E101" s="162">
        <f>'Kustannusarvio|Rakennusselostus'!F101</f>
        <v>0</v>
      </c>
      <c r="F101" s="162">
        <f>'Kustannusarvio|Rakennusselostus'!G101</f>
        <v>0</v>
      </c>
      <c r="G101" s="163">
        <f t="shared" si="4"/>
        <v>0</v>
      </c>
      <c r="H101" s="162">
        <f>'Kustannusarvio|Rakennusselostus'!I101</f>
        <v>0</v>
      </c>
      <c r="I101" s="162">
        <f>'Kustannusarvio|Rakennusselostus'!J101</f>
        <v>0</v>
      </c>
      <c r="J101" s="162">
        <f>'Kustannusarvio|Rakennusselostus'!K101</f>
        <v>0</v>
      </c>
      <c r="K101" s="163">
        <f t="shared" si="5"/>
        <v>0</v>
      </c>
      <c r="L101" s="14"/>
    </row>
    <row r="102" spans="1:12">
      <c r="A102" s="14"/>
      <c r="B102" s="197" t="s">
        <v>82</v>
      </c>
      <c r="C102" s="161">
        <f>'Kustannusarvio|Rakennusselostus'!D102</f>
        <v>0</v>
      </c>
      <c r="D102" s="162">
        <f>'Kustannusarvio|Rakennusselostus'!E102</f>
        <v>0</v>
      </c>
      <c r="E102" s="162">
        <f>'Kustannusarvio|Rakennusselostus'!F102</f>
        <v>0</v>
      </c>
      <c r="F102" s="162">
        <f>'Kustannusarvio|Rakennusselostus'!G102</f>
        <v>0</v>
      </c>
      <c r="G102" s="163">
        <f t="shared" si="4"/>
        <v>0</v>
      </c>
      <c r="H102" s="162">
        <f>'Kustannusarvio|Rakennusselostus'!I102</f>
        <v>0</v>
      </c>
      <c r="I102" s="162">
        <f>'Kustannusarvio|Rakennusselostus'!J102</f>
        <v>0</v>
      </c>
      <c r="J102" s="162">
        <f>'Kustannusarvio|Rakennusselostus'!K102</f>
        <v>0</v>
      </c>
      <c r="K102" s="163">
        <f t="shared" si="5"/>
        <v>0</v>
      </c>
      <c r="L102" s="14"/>
    </row>
    <row r="103" spans="1:12">
      <c r="A103" s="14"/>
      <c r="B103" s="197" t="s">
        <v>81</v>
      </c>
      <c r="C103" s="161">
        <f>'Kustannusarvio|Rakennusselostus'!D103</f>
        <v>0</v>
      </c>
      <c r="D103" s="162">
        <f>'Kustannusarvio|Rakennusselostus'!E103</f>
        <v>0</v>
      </c>
      <c r="E103" s="162">
        <f>'Kustannusarvio|Rakennusselostus'!F103</f>
        <v>0</v>
      </c>
      <c r="F103" s="162">
        <f>'Kustannusarvio|Rakennusselostus'!G103</f>
        <v>0</v>
      </c>
      <c r="G103" s="163">
        <f t="shared" si="4"/>
        <v>0</v>
      </c>
      <c r="H103" s="162">
        <f>'Kustannusarvio|Rakennusselostus'!I103</f>
        <v>0</v>
      </c>
      <c r="I103" s="162">
        <f>'Kustannusarvio|Rakennusselostus'!J103</f>
        <v>0</v>
      </c>
      <c r="J103" s="162">
        <f>'Kustannusarvio|Rakennusselostus'!K103</f>
        <v>0</v>
      </c>
      <c r="K103" s="163">
        <f t="shared" si="5"/>
        <v>0</v>
      </c>
      <c r="L103" s="14"/>
    </row>
    <row r="104" spans="1:12">
      <c r="A104" s="14"/>
      <c r="B104" s="197" t="s">
        <v>77</v>
      </c>
      <c r="C104" s="161">
        <f>'Kustannusarvio|Rakennusselostus'!D104</f>
        <v>0</v>
      </c>
      <c r="D104" s="162">
        <f>'Kustannusarvio|Rakennusselostus'!E104</f>
        <v>0</v>
      </c>
      <c r="E104" s="162">
        <f>'Kustannusarvio|Rakennusselostus'!F104</f>
        <v>0</v>
      </c>
      <c r="F104" s="162">
        <f>'Kustannusarvio|Rakennusselostus'!G104</f>
        <v>0</v>
      </c>
      <c r="G104" s="163">
        <f t="shared" si="4"/>
        <v>0</v>
      </c>
      <c r="H104" s="162">
        <f>'Kustannusarvio|Rakennusselostus'!I104</f>
        <v>0</v>
      </c>
      <c r="I104" s="162">
        <f>'Kustannusarvio|Rakennusselostus'!J104</f>
        <v>0</v>
      </c>
      <c r="J104" s="162">
        <f>'Kustannusarvio|Rakennusselostus'!K104</f>
        <v>0</v>
      </c>
      <c r="K104" s="163">
        <f t="shared" si="5"/>
        <v>0</v>
      </c>
      <c r="L104" s="14"/>
    </row>
    <row r="105" spans="1:12">
      <c r="A105" s="14"/>
      <c r="B105" s="197" t="s">
        <v>79</v>
      </c>
      <c r="C105" s="161">
        <f>'Kustannusarvio|Rakennusselostus'!D105</f>
        <v>0</v>
      </c>
      <c r="D105" s="162">
        <f>'Kustannusarvio|Rakennusselostus'!E105</f>
        <v>0</v>
      </c>
      <c r="E105" s="162">
        <f>'Kustannusarvio|Rakennusselostus'!F105</f>
        <v>0</v>
      </c>
      <c r="F105" s="162">
        <f>'Kustannusarvio|Rakennusselostus'!G105</f>
        <v>0</v>
      </c>
      <c r="G105" s="163">
        <f t="shared" si="4"/>
        <v>0</v>
      </c>
      <c r="H105" s="162">
        <f>'Kustannusarvio|Rakennusselostus'!I105</f>
        <v>0</v>
      </c>
      <c r="I105" s="162">
        <f>'Kustannusarvio|Rakennusselostus'!J105</f>
        <v>0</v>
      </c>
      <c r="J105" s="162">
        <f>'Kustannusarvio|Rakennusselostus'!K105</f>
        <v>0</v>
      </c>
      <c r="K105" s="163">
        <f t="shared" si="5"/>
        <v>0</v>
      </c>
      <c r="L105" s="14"/>
    </row>
    <row r="106" spans="1:12">
      <c r="A106" s="14"/>
      <c r="B106" s="197" t="s">
        <v>78</v>
      </c>
      <c r="C106" s="161">
        <f>'Kustannusarvio|Rakennusselostus'!D106</f>
        <v>0</v>
      </c>
      <c r="D106" s="162">
        <f>'Kustannusarvio|Rakennusselostus'!E106</f>
        <v>0</v>
      </c>
      <c r="E106" s="162">
        <f>'Kustannusarvio|Rakennusselostus'!F106</f>
        <v>0</v>
      </c>
      <c r="F106" s="162">
        <f>'Kustannusarvio|Rakennusselostus'!G106</f>
        <v>0</v>
      </c>
      <c r="G106" s="163">
        <f t="shared" si="4"/>
        <v>0</v>
      </c>
      <c r="H106" s="162">
        <f>'Kustannusarvio|Rakennusselostus'!I106</f>
        <v>0</v>
      </c>
      <c r="I106" s="162">
        <f>'Kustannusarvio|Rakennusselostus'!J106</f>
        <v>0</v>
      </c>
      <c r="J106" s="162">
        <f>'Kustannusarvio|Rakennusselostus'!K106</f>
        <v>0</v>
      </c>
      <c r="K106" s="163">
        <f t="shared" si="5"/>
        <v>0</v>
      </c>
      <c r="L106" s="14"/>
    </row>
    <row r="107" spans="1:12">
      <c r="A107" s="14"/>
      <c r="B107" s="197" t="s">
        <v>80</v>
      </c>
      <c r="C107" s="161">
        <f>'Kustannusarvio|Rakennusselostus'!D107</f>
        <v>0</v>
      </c>
      <c r="D107" s="162">
        <f>'Kustannusarvio|Rakennusselostus'!E107</f>
        <v>0</v>
      </c>
      <c r="E107" s="162">
        <f>'Kustannusarvio|Rakennusselostus'!F107</f>
        <v>0</v>
      </c>
      <c r="F107" s="162">
        <f>'Kustannusarvio|Rakennusselostus'!G107</f>
        <v>0</v>
      </c>
      <c r="G107" s="163">
        <f t="shared" si="4"/>
        <v>0</v>
      </c>
      <c r="H107" s="162">
        <f>'Kustannusarvio|Rakennusselostus'!I107</f>
        <v>0</v>
      </c>
      <c r="I107" s="162">
        <f>'Kustannusarvio|Rakennusselostus'!J107</f>
        <v>0</v>
      </c>
      <c r="J107" s="162">
        <f>'Kustannusarvio|Rakennusselostus'!K107</f>
        <v>0</v>
      </c>
      <c r="K107" s="163">
        <f t="shared" si="5"/>
        <v>0</v>
      </c>
      <c r="L107" s="14"/>
    </row>
    <row r="108" spans="1:12">
      <c r="A108" s="14"/>
      <c r="B108" s="198" t="str">
        <f>SUBSTITUTE(IF('Kustannusarvio|Rakennusselostus'!C108="",'Kustannusarvio|Rakennusselostus'!B108,'Kustannusarvio|Rakennusselostus'!C108),":","")</f>
        <v>Muu rakenne</v>
      </c>
      <c r="C108" s="161">
        <f>'Kustannusarvio|Rakennusselostus'!D108</f>
        <v>0</v>
      </c>
      <c r="D108" s="162">
        <f>'Kustannusarvio|Rakennusselostus'!E108</f>
        <v>0</v>
      </c>
      <c r="E108" s="162">
        <f>'Kustannusarvio|Rakennusselostus'!F108</f>
        <v>0</v>
      </c>
      <c r="F108" s="162">
        <f>'Kustannusarvio|Rakennusselostus'!G108</f>
        <v>0</v>
      </c>
      <c r="G108" s="163">
        <f t="shared" si="4"/>
        <v>0</v>
      </c>
      <c r="H108" s="162">
        <f>'Kustannusarvio|Rakennusselostus'!I108</f>
        <v>0</v>
      </c>
      <c r="I108" s="162">
        <f>'Kustannusarvio|Rakennusselostus'!J108</f>
        <v>0</v>
      </c>
      <c r="J108" s="162">
        <f>'Kustannusarvio|Rakennusselostus'!K108</f>
        <v>0</v>
      </c>
      <c r="K108" s="163">
        <f t="shared" si="5"/>
        <v>0</v>
      </c>
      <c r="L108" s="14"/>
    </row>
    <row r="109" spans="1:12">
      <c r="A109" s="5" t="s">
        <v>16</v>
      </c>
      <c r="B109" s="5"/>
      <c r="C109" s="217"/>
      <c r="D109" s="105"/>
      <c r="E109" s="105"/>
      <c r="F109" s="105"/>
      <c r="G109" s="106"/>
      <c r="H109" s="105"/>
      <c r="I109" s="105"/>
      <c r="J109" s="105"/>
      <c r="K109" s="107"/>
      <c r="L109" s="14"/>
    </row>
    <row r="110" spans="1:12">
      <c r="A110" s="14"/>
      <c r="B110" s="197" t="s">
        <v>160</v>
      </c>
      <c r="C110" s="161">
        <f>'Kustannusarvio|Rakennusselostus'!D110</f>
        <v>0</v>
      </c>
      <c r="D110" s="162">
        <f>'Kustannusarvio|Rakennusselostus'!E110</f>
        <v>0</v>
      </c>
      <c r="E110" s="162">
        <f>'Kustannusarvio|Rakennusselostus'!F110</f>
        <v>0</v>
      </c>
      <c r="F110" s="162">
        <f>'Kustannusarvio|Rakennusselostus'!G110</f>
        <v>0</v>
      </c>
      <c r="G110" s="163">
        <f t="shared" si="4"/>
        <v>0</v>
      </c>
      <c r="H110" s="162">
        <f>'Kustannusarvio|Rakennusselostus'!I110</f>
        <v>0</v>
      </c>
      <c r="I110" s="162">
        <f>'Kustannusarvio|Rakennusselostus'!J110</f>
        <v>0</v>
      </c>
      <c r="J110" s="162">
        <f>'Kustannusarvio|Rakennusselostus'!K110</f>
        <v>0</v>
      </c>
      <c r="K110" s="163">
        <f t="shared" si="5"/>
        <v>0</v>
      </c>
      <c r="L110" s="14"/>
    </row>
    <row r="111" spans="1:12">
      <c r="A111" s="14"/>
      <c r="B111" s="197" t="s">
        <v>153</v>
      </c>
      <c r="C111" s="161">
        <f>'Kustannusarvio|Rakennusselostus'!D111</f>
        <v>0</v>
      </c>
      <c r="D111" s="162">
        <f>'Kustannusarvio|Rakennusselostus'!E111</f>
        <v>0</v>
      </c>
      <c r="E111" s="162">
        <f>'Kustannusarvio|Rakennusselostus'!F111</f>
        <v>0</v>
      </c>
      <c r="F111" s="162">
        <f>'Kustannusarvio|Rakennusselostus'!G111</f>
        <v>0</v>
      </c>
      <c r="G111" s="163">
        <f t="shared" si="4"/>
        <v>0</v>
      </c>
      <c r="H111" s="162">
        <f>'Kustannusarvio|Rakennusselostus'!I111</f>
        <v>0</v>
      </c>
      <c r="I111" s="162">
        <f>'Kustannusarvio|Rakennusselostus'!J111</f>
        <v>0</v>
      </c>
      <c r="J111" s="162">
        <f>'Kustannusarvio|Rakennusselostus'!K111</f>
        <v>0</v>
      </c>
      <c r="K111" s="163">
        <f t="shared" si="5"/>
        <v>0</v>
      </c>
      <c r="L111" s="14"/>
    </row>
    <row r="112" spans="1:12">
      <c r="A112" s="14"/>
      <c r="B112" s="198" t="str">
        <f>SUBSTITUTE(IF('Kustannusarvio|Rakennusselostus'!C112="",'Kustannusarvio|Rakennusselostus'!B112,'Kustannusarvio|Rakennusselostus'!C112),":","")</f>
        <v>Muu tuote tai palvelu</v>
      </c>
      <c r="C112" s="161">
        <f>'Kustannusarvio|Rakennusselostus'!D112</f>
        <v>0</v>
      </c>
      <c r="D112" s="162">
        <f>'Kustannusarvio|Rakennusselostus'!E112</f>
        <v>0</v>
      </c>
      <c r="E112" s="162">
        <f>'Kustannusarvio|Rakennusselostus'!F112</f>
        <v>0</v>
      </c>
      <c r="F112" s="162">
        <f>'Kustannusarvio|Rakennusselostus'!G112</f>
        <v>0</v>
      </c>
      <c r="G112" s="163">
        <f t="shared" si="4"/>
        <v>0</v>
      </c>
      <c r="H112" s="162">
        <f>'Kustannusarvio|Rakennusselostus'!I112</f>
        <v>0</v>
      </c>
      <c r="I112" s="162">
        <f>'Kustannusarvio|Rakennusselostus'!J112</f>
        <v>0</v>
      </c>
      <c r="J112" s="162">
        <f>'Kustannusarvio|Rakennusselostus'!K112</f>
        <v>0</v>
      </c>
      <c r="K112" s="163">
        <f t="shared" si="5"/>
        <v>0</v>
      </c>
      <c r="L112" s="14"/>
    </row>
    <row r="113" spans="1:14">
      <c r="A113" s="14"/>
      <c r="B113" s="198" t="str">
        <f>SUBSTITUTE(IF('Kustannusarvio|Rakennusselostus'!C113="",'Kustannusarvio|Rakennusselostus'!B113,'Kustannusarvio|Rakennusselostus'!C113),":","")</f>
        <v>Muu tuote tai palvelu</v>
      </c>
      <c r="C113" s="161">
        <f>'Kustannusarvio|Rakennusselostus'!D113</f>
        <v>0</v>
      </c>
      <c r="D113" s="162">
        <f>'Kustannusarvio|Rakennusselostus'!E113</f>
        <v>0</v>
      </c>
      <c r="E113" s="162">
        <f>'Kustannusarvio|Rakennusselostus'!F113</f>
        <v>0</v>
      </c>
      <c r="F113" s="162">
        <f>'Kustannusarvio|Rakennusselostus'!G113</f>
        <v>0</v>
      </c>
      <c r="G113" s="163">
        <f t="shared" si="4"/>
        <v>0</v>
      </c>
      <c r="H113" s="162">
        <f>'Kustannusarvio|Rakennusselostus'!I113</f>
        <v>0</v>
      </c>
      <c r="I113" s="162">
        <f>'Kustannusarvio|Rakennusselostus'!J113</f>
        <v>0</v>
      </c>
      <c r="J113" s="162">
        <f>'Kustannusarvio|Rakennusselostus'!K113</f>
        <v>0</v>
      </c>
      <c r="K113" s="163">
        <f t="shared" si="5"/>
        <v>0</v>
      </c>
      <c r="L113" s="14"/>
    </row>
    <row r="114" spans="1:14" ht="15" thickBot="1">
      <c r="A114" s="14"/>
      <c r="B114" s="198" t="str">
        <f>SUBSTITUTE(IF('Kustannusarvio|Rakennusselostus'!C114="",'Kustannusarvio|Rakennusselostus'!B114,'Kustannusarvio|Rakennusselostus'!C114),":","")</f>
        <v>Muu tuote tai palvelu</v>
      </c>
      <c r="C114" s="164">
        <f>'Kustannusarvio|Rakennusselostus'!D114</f>
        <v>0</v>
      </c>
      <c r="D114" s="165">
        <f>'Kustannusarvio|Rakennusselostus'!E114</f>
        <v>0</v>
      </c>
      <c r="E114" s="165">
        <f>'Kustannusarvio|Rakennusselostus'!F114</f>
        <v>0</v>
      </c>
      <c r="F114" s="165">
        <f>'Kustannusarvio|Rakennusselostus'!G114</f>
        <v>0</v>
      </c>
      <c r="G114" s="167">
        <f t="shared" si="4"/>
        <v>0</v>
      </c>
      <c r="H114" s="165">
        <f>'Kustannusarvio|Rakennusselostus'!I114</f>
        <v>0</v>
      </c>
      <c r="I114" s="165">
        <f>'Kustannusarvio|Rakennusselostus'!J114</f>
        <v>0</v>
      </c>
      <c r="J114" s="165">
        <f>'Kustannusarvio|Rakennusselostus'!K114</f>
        <v>0</v>
      </c>
      <c r="K114" s="167">
        <f t="shared" si="5"/>
        <v>0</v>
      </c>
      <c r="L114" s="14"/>
    </row>
    <row r="115" spans="1:14" ht="15" thickTop="1">
      <c r="B115" s="1"/>
      <c r="C115" s="1"/>
      <c r="D115" s="1"/>
      <c r="E115" s="1"/>
      <c r="F115" s="1"/>
      <c r="G115" s="203">
        <f>SUM(G8:G114)</f>
        <v>0</v>
      </c>
      <c r="H115" s="1"/>
      <c r="J115" s="205" t="s">
        <v>17</v>
      </c>
      <c r="K115" s="97">
        <f>SUM(K8:K114)</f>
        <v>0</v>
      </c>
      <c r="L115" s="14"/>
    </row>
    <row r="116" spans="1:14">
      <c r="B116" s="1"/>
      <c r="C116" s="1"/>
      <c r="D116" s="1"/>
      <c r="E116" s="1"/>
      <c r="F116" s="1"/>
      <c r="G116" s="1"/>
      <c r="H116" s="1"/>
      <c r="I116" s="1"/>
      <c r="J116" s="94" t="s">
        <v>165</v>
      </c>
      <c r="K116" s="108">
        <f>'Kustannusarvio|Rakennusselostus'!P115</f>
        <v>0</v>
      </c>
    </row>
    <row r="117" spans="1:14">
      <c r="B117" s="1"/>
      <c r="C117" s="1"/>
      <c r="D117" s="1"/>
      <c r="E117" s="1"/>
      <c r="F117" s="1"/>
      <c r="G117" s="1"/>
      <c r="H117" s="1"/>
      <c r="I117" s="1"/>
      <c r="J117" s="94"/>
      <c r="K117" s="108"/>
    </row>
    <row r="118" spans="1:14">
      <c r="B118" s="1"/>
      <c r="C118" s="1"/>
      <c r="D118" s="1"/>
      <c r="E118" s="1"/>
      <c r="F118" s="1"/>
      <c r="G118" s="1"/>
      <c r="H118" s="25" t="s">
        <v>28</v>
      </c>
      <c r="I118" s="1"/>
      <c r="J118" s="1"/>
      <c r="K118" s="1"/>
    </row>
    <row r="119" spans="1:14">
      <c r="B119" s="1"/>
      <c r="E119" s="1"/>
      <c r="F119" s="1"/>
      <c r="G119" s="1"/>
    </row>
    <row r="120" spans="1:14">
      <c r="B120" s="1"/>
      <c r="F120" s="1"/>
      <c r="G120" s="143"/>
      <c r="H120" s="150" t="s">
        <v>109</v>
      </c>
      <c r="I120" s="170"/>
      <c r="J120" s="171">
        <f>'Kustannusarvio|Rakennusselostus'!K120</f>
        <v>0.65</v>
      </c>
      <c r="K120" s="34">
        <f>K123*J120</f>
        <v>0</v>
      </c>
    </row>
    <row r="121" spans="1:14">
      <c r="B121" s="7" t="s">
        <v>123</v>
      </c>
      <c r="F121" s="1"/>
      <c r="G121" s="143"/>
      <c r="H121" s="155" t="s">
        <v>110</v>
      </c>
      <c r="I121" s="170"/>
      <c r="J121" s="171">
        <f>'Kustannusarvio|Rakennusselostus'!K121</f>
        <v>0</v>
      </c>
      <c r="K121" s="149">
        <f>K123*J121</f>
        <v>0</v>
      </c>
    </row>
    <row r="122" spans="1:14">
      <c r="B122" s="7" t="s">
        <v>122</v>
      </c>
      <c r="F122" s="1"/>
      <c r="H122" s="156" t="s">
        <v>111</v>
      </c>
      <c r="I122" s="170"/>
      <c r="J122" s="171">
        <f>'Kustannusarvio|Rakennusselostus'!K122</f>
        <v>0.35</v>
      </c>
      <c r="K122" s="172">
        <f>K123*J122</f>
        <v>0</v>
      </c>
      <c r="M122" s="6">
        <f>K122</f>
        <v>0</v>
      </c>
      <c r="N122" s="169" t="s">
        <v>180</v>
      </c>
    </row>
    <row r="123" spans="1:14">
      <c r="B123" s="7"/>
      <c r="F123" s="1"/>
      <c r="H123" s="168" t="s">
        <v>30</v>
      </c>
      <c r="J123" s="144">
        <f>SUM(J120:J122)</f>
        <v>1</v>
      </c>
      <c r="K123" s="35">
        <f>K115+K116</f>
        <v>0</v>
      </c>
      <c r="M123" s="26">
        <f>K116</f>
        <v>0</v>
      </c>
      <c r="N123" s="169" t="s">
        <v>181</v>
      </c>
    </row>
    <row r="124" spans="1:14" ht="16.2">
      <c r="B124" s="7" t="s">
        <v>18</v>
      </c>
      <c r="C124" s="1"/>
      <c r="D124" s="1"/>
      <c r="E124" s="1"/>
      <c r="F124" s="1"/>
      <c r="I124" s="1"/>
      <c r="K124" s="32"/>
      <c r="M124" s="116">
        <f>M122-M123</f>
        <v>0</v>
      </c>
      <c r="N124" s="152" t="s">
        <v>182</v>
      </c>
    </row>
    <row r="125" spans="1:14" ht="16.2">
      <c r="B125" s="7" t="s">
        <v>19</v>
      </c>
      <c r="C125" s="1"/>
      <c r="D125" s="1"/>
      <c r="E125" s="1"/>
      <c r="F125" s="1"/>
      <c r="G125" s="1"/>
      <c r="I125" s="1"/>
      <c r="K125" s="32"/>
    </row>
    <row r="126" spans="1:14">
      <c r="B126" s="7" t="s">
        <v>124</v>
      </c>
      <c r="C126" s="1"/>
      <c r="D126" s="1"/>
      <c r="E126" s="1"/>
      <c r="F126" s="1"/>
      <c r="G126" s="1" t="s">
        <v>174</v>
      </c>
      <c r="I126" s="1"/>
      <c r="K126" s="32"/>
    </row>
    <row r="127" spans="1:14">
      <c r="B127" s="7" t="s">
        <v>20</v>
      </c>
      <c r="F127" s="1"/>
      <c r="G127" s="157" t="s">
        <v>112</v>
      </c>
      <c r="H127" s="142"/>
      <c r="I127" s="145"/>
      <c r="J127" s="151"/>
      <c r="K127" s="206">
        <f>K120</f>
        <v>0</v>
      </c>
    </row>
    <row r="128" spans="1:14">
      <c r="B128" s="7" t="s">
        <v>21</v>
      </c>
      <c r="F128" s="1"/>
      <c r="G128" s="157" t="s">
        <v>113</v>
      </c>
      <c r="H128" s="142"/>
      <c r="I128" s="145"/>
      <c r="J128" s="151"/>
      <c r="K128" s="207">
        <f>K121</f>
        <v>0</v>
      </c>
    </row>
    <row r="129" spans="2:11">
      <c r="B129" s="7" t="s">
        <v>22</v>
      </c>
      <c r="F129" s="1"/>
      <c r="G129" s="157" t="s">
        <v>171</v>
      </c>
      <c r="H129" s="142"/>
      <c r="I129" s="145"/>
      <c r="J129" s="151"/>
      <c r="K129" s="207">
        <f>SUM(K127:K128)</f>
        <v>0</v>
      </c>
    </row>
    <row r="130" spans="2:11">
      <c r="B130" s="7" t="s">
        <v>23</v>
      </c>
      <c r="F130" s="1"/>
      <c r="G130" s="157" t="s">
        <v>114</v>
      </c>
      <c r="H130" s="142"/>
      <c r="I130" s="145"/>
      <c r="J130" s="151"/>
      <c r="K130" s="207">
        <f>M124</f>
        <v>0</v>
      </c>
    </row>
    <row r="131" spans="2:11">
      <c r="B131" s="7" t="s">
        <v>24</v>
      </c>
      <c r="F131" s="1"/>
      <c r="G131" s="157" t="s">
        <v>115</v>
      </c>
      <c r="H131" s="142"/>
      <c r="I131" s="145"/>
      <c r="J131" s="151"/>
      <c r="K131" s="207">
        <f>M123</f>
        <v>0</v>
      </c>
    </row>
    <row r="132" spans="2:11">
      <c r="B132" s="7" t="s">
        <v>25</v>
      </c>
      <c r="F132" s="1"/>
      <c r="G132" s="157" t="s">
        <v>172</v>
      </c>
      <c r="H132" s="142"/>
      <c r="I132" s="145"/>
      <c r="J132" s="151"/>
      <c r="K132" s="208">
        <f>K130+K131</f>
        <v>0</v>
      </c>
    </row>
    <row r="133" spans="2:11">
      <c r="B133" s="7" t="s">
        <v>26</v>
      </c>
      <c r="F133" s="1"/>
      <c r="G133" s="157" t="s">
        <v>116</v>
      </c>
      <c r="H133" s="142"/>
      <c r="I133" s="145"/>
      <c r="J133" s="151"/>
      <c r="K133" s="207">
        <f>K129+K132</f>
        <v>0</v>
      </c>
    </row>
    <row r="134" spans="2:11">
      <c r="B134" s="88"/>
      <c r="F134" s="1"/>
      <c r="G134" s="157" t="s">
        <v>173</v>
      </c>
      <c r="H134" s="142"/>
      <c r="I134" s="145"/>
      <c r="J134" s="151"/>
      <c r="K134" s="150">
        <f>'Kustannusarvio|Rakennusselostus'!L134</f>
        <v>0</v>
      </c>
    </row>
    <row r="135" spans="2:11">
      <c r="B135" s="1"/>
      <c r="F135" s="1"/>
      <c r="G135" s="157" t="s">
        <v>117</v>
      </c>
      <c r="H135" s="142"/>
      <c r="I135" s="145"/>
      <c r="J135" s="151"/>
      <c r="K135" s="35">
        <f>K133-K134</f>
        <v>0</v>
      </c>
    </row>
    <row r="136" spans="2:11">
      <c r="B136" s="1"/>
      <c r="C136" s="1"/>
      <c r="D136" s="1"/>
      <c r="E136" s="1"/>
      <c r="F136" s="1"/>
      <c r="G136" s="1"/>
      <c r="I136" s="1"/>
      <c r="K136" s="209"/>
    </row>
    <row r="137" spans="2:11">
      <c r="B137" s="1"/>
      <c r="C137" s="1"/>
      <c r="D137" s="1"/>
      <c r="E137" s="1"/>
      <c r="F137" s="1"/>
      <c r="G137" s="1"/>
      <c r="H137" s="1"/>
      <c r="K137" s="209"/>
    </row>
  </sheetData>
  <sheetProtection algorithmName="SHA-512" hashValue="LXGMGVbacyffweNUIWj1H2KNP2eKCus+AIjoOhFeUwM1uNBPyDZLc1hs+M/Xo+hrWQD+Xpqi6/2alDB1vAYP1g==" saltValue="EclO6GPE/JPcaTNjqqFYxw==" spinCount="100000" sheet="1" objects="1" scenarios="1" formatCells="0" selectLockedCells="1"/>
  <mergeCells count="2">
    <mergeCell ref="C2:F2"/>
    <mergeCell ref="C5:E5"/>
  </mergeCells>
  <conditionalFormatting sqref="G8:G14">
    <cfRule type="cellIs" dxfId="24" priority="25" operator="greaterThan">
      <formula>0</formula>
    </cfRule>
  </conditionalFormatting>
  <conditionalFormatting sqref="G16:G25">
    <cfRule type="cellIs" dxfId="23" priority="23" operator="greaterThan">
      <formula>0</formula>
    </cfRule>
  </conditionalFormatting>
  <conditionalFormatting sqref="G27:G35">
    <cfRule type="cellIs" dxfId="22" priority="22" operator="greaterThan">
      <formula>0</formula>
    </cfRule>
  </conditionalFormatting>
  <conditionalFormatting sqref="G37:G48">
    <cfRule type="cellIs" dxfId="21" priority="21" operator="greaterThan">
      <formula>0</formula>
    </cfRule>
  </conditionalFormatting>
  <conditionalFormatting sqref="G50:G57">
    <cfRule type="cellIs" dxfId="20" priority="20" operator="greaterThan">
      <formula>0</formula>
    </cfRule>
  </conditionalFormatting>
  <conditionalFormatting sqref="G59:G66">
    <cfRule type="cellIs" dxfId="19" priority="19" operator="greaterThan">
      <formula>0</formula>
    </cfRule>
  </conditionalFormatting>
  <conditionalFormatting sqref="G68:G75">
    <cfRule type="cellIs" dxfId="18" priority="18" operator="greaterThan">
      <formula>0</formula>
    </cfRule>
  </conditionalFormatting>
  <conditionalFormatting sqref="G77:G85">
    <cfRule type="cellIs" dxfId="17" priority="17" operator="greaterThan">
      <formula>0</formula>
    </cfRule>
  </conditionalFormatting>
  <conditionalFormatting sqref="G87:G91">
    <cfRule type="cellIs" dxfId="16" priority="16" operator="greaterThan">
      <formula>0</formula>
    </cfRule>
  </conditionalFormatting>
  <conditionalFormatting sqref="G93:G99">
    <cfRule type="cellIs" dxfId="15" priority="15" operator="greaterThan">
      <formula>0</formula>
    </cfRule>
  </conditionalFormatting>
  <conditionalFormatting sqref="G101:G108">
    <cfRule type="cellIs" dxfId="14" priority="14" operator="greaterThan">
      <formula>0</formula>
    </cfRule>
  </conditionalFormatting>
  <conditionalFormatting sqref="G110:G114">
    <cfRule type="cellIs" dxfId="13" priority="13" operator="greaterThan">
      <formula>0</formula>
    </cfRule>
  </conditionalFormatting>
  <conditionalFormatting sqref="K8:K14">
    <cfRule type="cellIs" dxfId="12" priority="24" operator="greaterThan">
      <formula>0</formula>
    </cfRule>
  </conditionalFormatting>
  <conditionalFormatting sqref="K16:K25">
    <cfRule type="cellIs" dxfId="11" priority="12" operator="greaterThan">
      <formula>0</formula>
    </cfRule>
  </conditionalFormatting>
  <conditionalFormatting sqref="K27:K35">
    <cfRule type="cellIs" dxfId="10" priority="11" operator="greaterThan">
      <formula>0</formula>
    </cfRule>
  </conditionalFormatting>
  <conditionalFormatting sqref="K37:K48">
    <cfRule type="cellIs" dxfId="9" priority="10" operator="greaterThan">
      <formula>0</formula>
    </cfRule>
  </conditionalFormatting>
  <conditionalFormatting sqref="K50:K57">
    <cfRule type="cellIs" dxfId="8" priority="9" operator="greaterThan">
      <formula>0</formula>
    </cfRule>
  </conditionalFormatting>
  <conditionalFormatting sqref="K59:K66">
    <cfRule type="cellIs" dxfId="7" priority="8" operator="greaterThan">
      <formula>0</formula>
    </cfRule>
  </conditionalFormatting>
  <conditionalFormatting sqref="K68:K75">
    <cfRule type="cellIs" dxfId="6" priority="7" operator="greaterThan">
      <formula>0</formula>
    </cfRule>
  </conditionalFormatting>
  <conditionalFormatting sqref="K77:K85">
    <cfRule type="cellIs" dxfId="5" priority="6" operator="greaterThan">
      <formula>0</formula>
    </cfRule>
  </conditionalFormatting>
  <conditionalFormatting sqref="K87:K91">
    <cfRule type="cellIs" dxfId="4" priority="5" operator="greaterThan">
      <formula>0</formula>
    </cfRule>
  </conditionalFormatting>
  <conditionalFormatting sqref="K93:K99">
    <cfRule type="cellIs" dxfId="3" priority="4" operator="greaterThan">
      <formula>0</formula>
    </cfRule>
  </conditionalFormatting>
  <conditionalFormatting sqref="K101:K108">
    <cfRule type="cellIs" dxfId="2" priority="3" operator="greaterThan">
      <formula>0</formula>
    </cfRule>
  </conditionalFormatting>
  <conditionalFormatting sqref="K110:K114">
    <cfRule type="cellIs" dxfId="1" priority="1" operator="greaterThan">
      <formula>0</formula>
    </cfRule>
  </conditionalFormatting>
  <conditionalFormatting sqref="M124">
    <cfRule type="cellIs" dxfId="0" priority="2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&amp;L&amp;G&amp;C&amp;G</oddHeader>
    <oddFooter>&amp;RLomake tuotettu Outokaira tuottamhan ry:n Vasara ja nauloja -hankkeessa</oddFooter>
  </headerFooter>
  <rowBreaks count="1" manualBreakCount="1">
    <brk id="48" max="15" man="1"/>
  </row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C4A3-2083-4670-97B4-450F30F1F5C3}">
  <sheetPr>
    <tabColor rgb="FFFFFF00"/>
  </sheetPr>
  <dimension ref="A1:G116"/>
  <sheetViews>
    <sheetView showGridLines="0" zoomScaleNormal="100" workbookViewId="0">
      <selection activeCell="G8" sqref="G8"/>
    </sheetView>
  </sheetViews>
  <sheetFormatPr defaultRowHeight="14.4"/>
  <cols>
    <col min="1" max="1" width="1.44140625" customWidth="1"/>
    <col min="2" max="2" width="49.5546875" customWidth="1"/>
    <col min="3" max="3" width="9.77734375" customWidth="1"/>
    <col min="4" max="4" width="9.5546875" customWidth="1"/>
    <col min="5" max="5" width="9.77734375" customWidth="1"/>
    <col min="6" max="6" width="6.5546875" customWidth="1"/>
    <col min="7" max="7" width="64.44140625" customWidth="1"/>
  </cols>
  <sheetData>
    <row r="1" spans="1:7">
      <c r="A1" s="14"/>
      <c r="B1" s="83" t="s">
        <v>166</v>
      </c>
      <c r="C1" s="211">
        <f>'Hankkeen tiedot'!D13</f>
        <v>0</v>
      </c>
      <c r="D1" s="210"/>
      <c r="E1" s="210"/>
      <c r="F1" s="210"/>
      <c r="G1" s="210"/>
    </row>
    <row r="2" spans="1:7">
      <c r="A2" s="14"/>
      <c r="B2" s="113" t="s">
        <v>167</v>
      </c>
      <c r="C2" s="211">
        <f>'Hankkeen tiedot'!D14</f>
        <v>0</v>
      </c>
      <c r="D2" s="210"/>
      <c r="E2" s="210"/>
      <c r="F2" s="210"/>
      <c r="G2" s="210"/>
    </row>
    <row r="3" spans="1:7">
      <c r="A3" s="14"/>
      <c r="B3" s="83" t="s">
        <v>168</v>
      </c>
      <c r="C3" s="211">
        <f>'Hankkeen tiedot'!D15</f>
        <v>0</v>
      </c>
      <c r="D3" s="210"/>
      <c r="E3" s="210"/>
      <c r="F3" s="210"/>
      <c r="G3" s="210"/>
    </row>
    <row r="4" spans="1:7">
      <c r="A4" s="14"/>
      <c r="B4" s="83" t="s">
        <v>169</v>
      </c>
      <c r="C4" s="211">
        <f>'Hankkeen tiedot'!D16</f>
        <v>0</v>
      </c>
      <c r="D4" s="210"/>
      <c r="E4" s="210"/>
      <c r="F4" s="210"/>
      <c r="G4" s="210"/>
    </row>
    <row r="5" spans="1:7" ht="28.05" customHeight="1">
      <c r="A5" s="14"/>
      <c r="B5" s="240" t="s">
        <v>104</v>
      </c>
      <c r="C5" s="241"/>
      <c r="D5" s="241"/>
      <c r="E5" s="241"/>
      <c r="F5" s="241"/>
      <c r="G5" s="242"/>
    </row>
    <row r="6" spans="1:7" ht="48">
      <c r="A6" s="14"/>
      <c r="B6" s="29" t="s">
        <v>105</v>
      </c>
      <c r="C6" s="54" t="s">
        <v>125</v>
      </c>
      <c r="D6" s="54" t="s">
        <v>14</v>
      </c>
      <c r="E6" s="55" t="s">
        <v>15</v>
      </c>
      <c r="F6" s="54" t="s">
        <v>126</v>
      </c>
      <c r="G6" s="103" t="s">
        <v>118</v>
      </c>
    </row>
    <row r="7" spans="1:7">
      <c r="A7" s="5" t="s">
        <v>150</v>
      </c>
      <c r="B7" s="27"/>
      <c r="C7" s="30"/>
      <c r="D7" s="30"/>
      <c r="E7" s="5"/>
      <c r="F7" s="5"/>
      <c r="G7" s="218"/>
    </row>
    <row r="8" spans="1:7">
      <c r="A8" s="14"/>
      <c r="B8" s="196" t="s">
        <v>157</v>
      </c>
      <c r="C8" s="173">
        <f>'Kustannusarvio|Rakennusselostus'!N8</f>
        <v>0</v>
      </c>
      <c r="D8" s="173">
        <f>'Kustannusarvio|Rakennusselostus'!O8</f>
        <v>0</v>
      </c>
      <c r="E8" s="119">
        <f t="shared" ref="E8:E71" si="0">C8*20+D8*60</f>
        <v>0</v>
      </c>
      <c r="F8" s="174">
        <f>'Kustannusarvio|Rakennusselostus'!Q8</f>
        <v>0</v>
      </c>
      <c r="G8" s="175">
        <f>'Kustannusarvio|Rakennusselostus'!R8</f>
        <v>0</v>
      </c>
    </row>
    <row r="9" spans="1:7">
      <c r="A9" s="14"/>
      <c r="B9" s="197" t="s">
        <v>50</v>
      </c>
      <c r="C9" s="176">
        <f>'Kustannusarvio|Rakennusselostus'!N9</f>
        <v>0</v>
      </c>
      <c r="D9" s="176">
        <f>'Kustannusarvio|Rakennusselostus'!O9</f>
        <v>0</v>
      </c>
      <c r="E9" s="122">
        <f t="shared" si="0"/>
        <v>0</v>
      </c>
      <c r="F9" s="177">
        <f>'Kustannusarvio|Rakennusselostus'!Q9</f>
        <v>0</v>
      </c>
      <c r="G9" s="178">
        <f>'Kustannusarvio|Rakennusselostus'!R9</f>
        <v>0</v>
      </c>
    </row>
    <row r="10" spans="1:7">
      <c r="A10" s="14"/>
      <c r="B10" s="197" t="s">
        <v>83</v>
      </c>
      <c r="C10" s="176">
        <f>'Kustannusarvio|Rakennusselostus'!N10</f>
        <v>0</v>
      </c>
      <c r="D10" s="176">
        <f>'Kustannusarvio|Rakennusselostus'!O10</f>
        <v>0</v>
      </c>
      <c r="E10" s="122">
        <f t="shared" si="0"/>
        <v>0</v>
      </c>
      <c r="F10" s="177">
        <f>'Kustannusarvio|Rakennusselostus'!Q10</f>
        <v>0</v>
      </c>
      <c r="G10" s="179">
        <f>'Kustannusarvio|Rakennusselostus'!R10</f>
        <v>0</v>
      </c>
    </row>
    <row r="11" spans="1:7">
      <c r="A11" s="14"/>
      <c r="B11" s="197" t="s">
        <v>151</v>
      </c>
      <c r="C11" s="176">
        <f>'Kustannusarvio|Rakennusselostus'!N11</f>
        <v>0</v>
      </c>
      <c r="D11" s="176">
        <f>'Kustannusarvio|Rakennusselostus'!O11</f>
        <v>0</v>
      </c>
      <c r="E11" s="122">
        <f t="shared" si="0"/>
        <v>0</v>
      </c>
      <c r="F11" s="177">
        <f>'Kustannusarvio|Rakennusselostus'!Q11</f>
        <v>0</v>
      </c>
      <c r="G11" s="179">
        <f>'Kustannusarvio|Rakennusselostus'!R11</f>
        <v>0</v>
      </c>
    </row>
    <row r="12" spans="1:7">
      <c r="A12" s="14"/>
      <c r="B12" s="197" t="s">
        <v>152</v>
      </c>
      <c r="C12" s="176">
        <f>'Kustannusarvio|Rakennusselostus'!N12</f>
        <v>0</v>
      </c>
      <c r="D12" s="176">
        <f>'Kustannusarvio|Rakennusselostus'!O12</f>
        <v>0</v>
      </c>
      <c r="E12" s="122">
        <f t="shared" si="0"/>
        <v>0</v>
      </c>
      <c r="F12" s="177">
        <f>'Kustannusarvio|Rakennusselostus'!Q12</f>
        <v>0</v>
      </c>
      <c r="G12" s="178">
        <f>'Kustannusarvio|Rakennusselostus'!R12</f>
        <v>0</v>
      </c>
    </row>
    <row r="13" spans="1:7">
      <c r="A13" s="14"/>
      <c r="B13" s="198" t="str">
        <f>SUBSTITUTE(IF('Kustannusarvio|Rakennusselostus'!C13="",'Kustannusarvio|Rakennusselostus'!B13,'Kustannusarvio|Rakennusselostus'!C13),":","")</f>
        <v>Muu maksu</v>
      </c>
      <c r="C13" s="176">
        <f>'Kustannusarvio|Rakennusselostus'!N13</f>
        <v>0</v>
      </c>
      <c r="D13" s="176">
        <f>'Kustannusarvio|Rakennusselostus'!O13</f>
        <v>0</v>
      </c>
      <c r="E13" s="122">
        <f t="shared" si="0"/>
        <v>0</v>
      </c>
      <c r="F13" s="177">
        <f>'Kustannusarvio|Rakennusselostus'!Q13</f>
        <v>0</v>
      </c>
      <c r="G13" s="178">
        <f>'Kustannusarvio|Rakennusselostus'!R13</f>
        <v>0</v>
      </c>
    </row>
    <row r="14" spans="1:7">
      <c r="A14" s="14"/>
      <c r="B14" s="198" t="str">
        <f>SUBSTITUTE(IF('Kustannusarvio|Rakennusselostus'!C14="",'Kustannusarvio|Rakennusselostus'!B14,'Kustannusarvio|Rakennusselostus'!C14),":","")</f>
        <v>Muu maksu</v>
      </c>
      <c r="C14" s="180">
        <f>'Kustannusarvio|Rakennusselostus'!N14</f>
        <v>0</v>
      </c>
      <c r="D14" s="180">
        <f>'Kustannusarvio|Rakennusselostus'!O14</f>
        <v>0</v>
      </c>
      <c r="E14" s="125">
        <f t="shared" si="0"/>
        <v>0</v>
      </c>
      <c r="F14" s="181">
        <f>'Kustannusarvio|Rakennusselostus'!Q14</f>
        <v>0</v>
      </c>
      <c r="G14" s="182">
        <f>'Kustannusarvio|Rakennusselostus'!R14</f>
        <v>0</v>
      </c>
    </row>
    <row r="15" spans="1:7">
      <c r="A15" s="5" t="s">
        <v>54</v>
      </c>
      <c r="B15" s="27"/>
      <c r="C15" s="30"/>
      <c r="D15" s="30"/>
      <c r="E15" s="5"/>
      <c r="F15" s="219"/>
      <c r="G15" s="115"/>
    </row>
    <row r="16" spans="1:7">
      <c r="A16" s="14"/>
      <c r="B16" s="197" t="s">
        <v>57</v>
      </c>
      <c r="C16" s="176">
        <f>'Kustannusarvio|Rakennusselostus'!N16</f>
        <v>0</v>
      </c>
      <c r="D16" s="176">
        <f>'Kustannusarvio|Rakennusselostus'!O16</f>
        <v>0</v>
      </c>
      <c r="E16" s="122">
        <f t="shared" si="0"/>
        <v>0</v>
      </c>
      <c r="F16" s="177">
        <f>'Kustannusarvio|Rakennusselostus'!Q16</f>
        <v>0</v>
      </c>
      <c r="G16" s="179">
        <f>'Kustannusarvio|Rakennusselostus'!R16</f>
        <v>0</v>
      </c>
    </row>
    <row r="17" spans="1:7">
      <c r="A17" s="14"/>
      <c r="B17" s="197" t="s">
        <v>55</v>
      </c>
      <c r="C17" s="176">
        <f>'Kustannusarvio|Rakennusselostus'!N17</f>
        <v>0</v>
      </c>
      <c r="D17" s="176">
        <f>'Kustannusarvio|Rakennusselostus'!O17</f>
        <v>0</v>
      </c>
      <c r="E17" s="122">
        <f t="shared" si="0"/>
        <v>0</v>
      </c>
      <c r="F17" s="177">
        <f>'Kustannusarvio|Rakennusselostus'!Q17</f>
        <v>0</v>
      </c>
      <c r="G17" s="179">
        <f>'Kustannusarvio|Rakennusselostus'!R17</f>
        <v>0</v>
      </c>
    </row>
    <row r="18" spans="1:7">
      <c r="A18" s="14"/>
      <c r="B18" s="197" t="s">
        <v>58</v>
      </c>
      <c r="C18" s="176">
        <f>'Kustannusarvio|Rakennusselostus'!N18</f>
        <v>0</v>
      </c>
      <c r="D18" s="176">
        <f>'Kustannusarvio|Rakennusselostus'!O18</f>
        <v>0</v>
      </c>
      <c r="E18" s="122">
        <f t="shared" si="0"/>
        <v>0</v>
      </c>
      <c r="F18" s="177">
        <f>'Kustannusarvio|Rakennusselostus'!Q18</f>
        <v>0</v>
      </c>
      <c r="G18" s="179">
        <f>'Kustannusarvio|Rakennusselostus'!R18</f>
        <v>0</v>
      </c>
    </row>
    <row r="19" spans="1:7">
      <c r="A19" s="14"/>
      <c r="B19" s="197" t="s">
        <v>86</v>
      </c>
      <c r="C19" s="176">
        <f>'Kustannusarvio|Rakennusselostus'!N19</f>
        <v>0</v>
      </c>
      <c r="D19" s="176">
        <f>'Kustannusarvio|Rakennusselostus'!O19</f>
        <v>0</v>
      </c>
      <c r="E19" s="122">
        <f t="shared" si="0"/>
        <v>0</v>
      </c>
      <c r="F19" s="177">
        <f>'Kustannusarvio|Rakennusselostus'!Q19</f>
        <v>0</v>
      </c>
      <c r="G19" s="179">
        <f>'Kustannusarvio|Rakennusselostus'!R19</f>
        <v>0</v>
      </c>
    </row>
    <row r="20" spans="1:7">
      <c r="A20" s="14"/>
      <c r="B20" s="197" t="s">
        <v>56</v>
      </c>
      <c r="C20" s="176">
        <f>'Kustannusarvio|Rakennusselostus'!N20</f>
        <v>0</v>
      </c>
      <c r="D20" s="176">
        <f>'Kustannusarvio|Rakennusselostus'!O20</f>
        <v>0</v>
      </c>
      <c r="E20" s="122">
        <f t="shared" si="0"/>
        <v>0</v>
      </c>
      <c r="F20" s="177">
        <f>'Kustannusarvio|Rakennusselostus'!Q20</f>
        <v>0</v>
      </c>
      <c r="G20" s="179">
        <f>'Kustannusarvio|Rakennusselostus'!R20</f>
        <v>0</v>
      </c>
    </row>
    <row r="21" spans="1:7">
      <c r="A21" s="14"/>
      <c r="B21" s="197" t="s">
        <v>59</v>
      </c>
      <c r="C21" s="176">
        <f>'Kustannusarvio|Rakennusselostus'!N21</f>
        <v>0</v>
      </c>
      <c r="D21" s="176">
        <f>'Kustannusarvio|Rakennusselostus'!O21</f>
        <v>0</v>
      </c>
      <c r="E21" s="122">
        <f t="shared" si="0"/>
        <v>0</v>
      </c>
      <c r="F21" s="177">
        <f>'Kustannusarvio|Rakennusselostus'!Q21</f>
        <v>0</v>
      </c>
      <c r="G21" s="179">
        <f>'Kustannusarvio|Rakennusselostus'!R21</f>
        <v>0</v>
      </c>
    </row>
    <row r="22" spans="1:7">
      <c r="A22" s="14"/>
      <c r="B22" s="197" t="s">
        <v>60</v>
      </c>
      <c r="C22" s="176">
        <f>'Kustannusarvio|Rakennusselostus'!N22</f>
        <v>0</v>
      </c>
      <c r="D22" s="176">
        <f>'Kustannusarvio|Rakennusselostus'!O22</f>
        <v>0</v>
      </c>
      <c r="E22" s="122">
        <f t="shared" si="0"/>
        <v>0</v>
      </c>
      <c r="F22" s="177">
        <f>'Kustannusarvio|Rakennusselostus'!Q22</f>
        <v>0</v>
      </c>
      <c r="G22" s="179">
        <f>'Kustannusarvio|Rakennusselostus'!R22</f>
        <v>0</v>
      </c>
    </row>
    <row r="23" spans="1:7">
      <c r="A23" s="14"/>
      <c r="B23" s="197" t="s">
        <v>61</v>
      </c>
      <c r="C23" s="176">
        <f>'Kustannusarvio|Rakennusselostus'!N23</f>
        <v>0</v>
      </c>
      <c r="D23" s="176">
        <f>'Kustannusarvio|Rakennusselostus'!O23</f>
        <v>0</v>
      </c>
      <c r="E23" s="122">
        <f t="shared" si="0"/>
        <v>0</v>
      </c>
      <c r="F23" s="177">
        <f>'Kustannusarvio|Rakennusselostus'!Q23</f>
        <v>0</v>
      </c>
      <c r="G23" s="179">
        <f>'Kustannusarvio|Rakennusselostus'!R23</f>
        <v>0</v>
      </c>
    </row>
    <row r="24" spans="1:7">
      <c r="A24" s="14"/>
      <c r="B24" s="198" t="str">
        <f>SUBSTITUTE(IF('Kustannusarvio|Rakennusselostus'!C24="",'Kustannusarvio|Rakennusselostus'!B24,'Kustannusarvio|Rakennusselostus'!C24),":","")</f>
        <v>Muu rakenne</v>
      </c>
      <c r="C24" s="176">
        <f>'Kustannusarvio|Rakennusselostus'!N24</f>
        <v>0</v>
      </c>
      <c r="D24" s="176">
        <f>'Kustannusarvio|Rakennusselostus'!O24</f>
        <v>0</v>
      </c>
      <c r="E24" s="122">
        <f t="shared" si="0"/>
        <v>0</v>
      </c>
      <c r="F24" s="177">
        <f>'Kustannusarvio|Rakennusselostus'!Q24</f>
        <v>0</v>
      </c>
      <c r="G24" s="179">
        <f>'Kustannusarvio|Rakennusselostus'!R24</f>
        <v>0</v>
      </c>
    </row>
    <row r="25" spans="1:7">
      <c r="A25" s="14"/>
      <c r="B25" s="198" t="str">
        <f>SUBSTITUTE(IF('Kustannusarvio|Rakennusselostus'!C25="",'Kustannusarvio|Rakennusselostus'!B25,'Kustannusarvio|Rakennusselostus'!C25),":","")</f>
        <v>Muu rakenne</v>
      </c>
      <c r="C25" s="176">
        <f>'Kustannusarvio|Rakennusselostus'!N25</f>
        <v>0</v>
      </c>
      <c r="D25" s="176">
        <f>'Kustannusarvio|Rakennusselostus'!O25</f>
        <v>0</v>
      </c>
      <c r="E25" s="122">
        <f t="shared" si="0"/>
        <v>0</v>
      </c>
      <c r="F25" s="177">
        <f>'Kustannusarvio|Rakennusselostus'!Q25</f>
        <v>0</v>
      </c>
      <c r="G25" s="179">
        <f>'Kustannusarvio|Rakennusselostus'!R25</f>
        <v>0</v>
      </c>
    </row>
    <row r="26" spans="1:7">
      <c r="A26" s="5" t="s">
        <v>31</v>
      </c>
      <c r="B26" s="5"/>
      <c r="C26" s="30"/>
      <c r="D26" s="30"/>
      <c r="E26" s="5"/>
      <c r="F26" s="219"/>
      <c r="G26" s="115"/>
    </row>
    <row r="27" spans="1:7">
      <c r="A27" s="14"/>
      <c r="B27" s="197" t="s">
        <v>43</v>
      </c>
      <c r="C27" s="176">
        <f>'Kustannusarvio|Rakennusselostus'!N27</f>
        <v>0</v>
      </c>
      <c r="D27" s="176">
        <f>'Kustannusarvio|Rakennusselostus'!O27</f>
        <v>0</v>
      </c>
      <c r="E27" s="122">
        <f t="shared" si="0"/>
        <v>0</v>
      </c>
      <c r="F27" s="177">
        <f>'Kustannusarvio|Rakennusselostus'!Q27</f>
        <v>0</v>
      </c>
      <c r="G27" s="179">
        <f>'Kustannusarvio|Rakennusselostus'!R27</f>
        <v>0</v>
      </c>
    </row>
    <row r="28" spans="1:7">
      <c r="A28" s="14"/>
      <c r="B28" s="197" t="s">
        <v>87</v>
      </c>
      <c r="C28" s="176">
        <f>'Kustannusarvio|Rakennusselostus'!N28</f>
        <v>0</v>
      </c>
      <c r="D28" s="176">
        <f>'Kustannusarvio|Rakennusselostus'!O28</f>
        <v>0</v>
      </c>
      <c r="E28" s="122">
        <f t="shared" si="0"/>
        <v>0</v>
      </c>
      <c r="F28" s="177">
        <f>'Kustannusarvio|Rakennusselostus'!Q28</f>
        <v>0</v>
      </c>
      <c r="G28" s="179">
        <f>'Kustannusarvio|Rakennusselostus'!R28</f>
        <v>0</v>
      </c>
    </row>
    <row r="29" spans="1:7">
      <c r="A29" s="14"/>
      <c r="B29" s="197" t="s">
        <v>62</v>
      </c>
      <c r="C29" s="176">
        <f>'Kustannusarvio|Rakennusselostus'!N29</f>
        <v>0</v>
      </c>
      <c r="D29" s="176">
        <f>'Kustannusarvio|Rakennusselostus'!O29</f>
        <v>0</v>
      </c>
      <c r="E29" s="122">
        <f t="shared" si="0"/>
        <v>0</v>
      </c>
      <c r="F29" s="177">
        <f>'Kustannusarvio|Rakennusselostus'!Q29</f>
        <v>0</v>
      </c>
      <c r="G29" s="179">
        <f>'Kustannusarvio|Rakennusselostus'!R29</f>
        <v>0</v>
      </c>
    </row>
    <row r="30" spans="1:7">
      <c r="A30" s="14"/>
      <c r="B30" s="197" t="s">
        <v>96</v>
      </c>
      <c r="C30" s="176">
        <f>'Kustannusarvio|Rakennusselostus'!N30</f>
        <v>0</v>
      </c>
      <c r="D30" s="176">
        <f>'Kustannusarvio|Rakennusselostus'!O30</f>
        <v>0</v>
      </c>
      <c r="E30" s="122">
        <f t="shared" si="0"/>
        <v>0</v>
      </c>
      <c r="F30" s="177">
        <f>'Kustannusarvio|Rakennusselostus'!Q30</f>
        <v>0</v>
      </c>
      <c r="G30" s="179">
        <f>'Kustannusarvio|Rakennusselostus'!R30</f>
        <v>0</v>
      </c>
    </row>
    <row r="31" spans="1:7">
      <c r="A31" s="14"/>
      <c r="B31" s="197" t="s">
        <v>97</v>
      </c>
      <c r="C31" s="176">
        <f>'Kustannusarvio|Rakennusselostus'!N31</f>
        <v>0</v>
      </c>
      <c r="D31" s="176">
        <f>'Kustannusarvio|Rakennusselostus'!O31</f>
        <v>0</v>
      </c>
      <c r="E31" s="122">
        <f t="shared" si="0"/>
        <v>0</v>
      </c>
      <c r="F31" s="177">
        <f>'Kustannusarvio|Rakennusselostus'!Q31</f>
        <v>0</v>
      </c>
      <c r="G31" s="179">
        <f>'Kustannusarvio|Rakennusselostus'!R31</f>
        <v>0</v>
      </c>
    </row>
    <row r="32" spans="1:7">
      <c r="A32" s="14"/>
      <c r="B32" s="197" t="s">
        <v>45</v>
      </c>
      <c r="C32" s="176">
        <f>'Kustannusarvio|Rakennusselostus'!N32</f>
        <v>0</v>
      </c>
      <c r="D32" s="176">
        <f>'Kustannusarvio|Rakennusselostus'!O32</f>
        <v>0</v>
      </c>
      <c r="E32" s="122">
        <f t="shared" si="0"/>
        <v>0</v>
      </c>
      <c r="F32" s="177">
        <f>'Kustannusarvio|Rakennusselostus'!Q32</f>
        <v>0</v>
      </c>
      <c r="G32" s="179">
        <f>'Kustannusarvio|Rakennusselostus'!R32</f>
        <v>0</v>
      </c>
    </row>
    <row r="33" spans="1:7">
      <c r="A33" s="14"/>
      <c r="B33" s="197" t="s">
        <v>98</v>
      </c>
      <c r="C33" s="176">
        <f>'Kustannusarvio|Rakennusselostus'!N33</f>
        <v>0</v>
      </c>
      <c r="D33" s="176">
        <f>'Kustannusarvio|Rakennusselostus'!O33</f>
        <v>0</v>
      </c>
      <c r="E33" s="122">
        <f t="shared" si="0"/>
        <v>0</v>
      </c>
      <c r="F33" s="177">
        <f>'Kustannusarvio|Rakennusselostus'!Q33</f>
        <v>0</v>
      </c>
      <c r="G33" s="179">
        <f>'Kustannusarvio|Rakennusselostus'!R33</f>
        <v>0</v>
      </c>
    </row>
    <row r="34" spans="1:7">
      <c r="A34" s="14"/>
      <c r="B34" s="198" t="str">
        <f>SUBSTITUTE(IF('Kustannusarvio|Rakennusselostus'!C34="",'Kustannusarvio|Rakennusselostus'!B34,'Kustannusarvio|Rakennusselostus'!C34),":","")</f>
        <v>Muu rakenne</v>
      </c>
      <c r="C34" s="176">
        <f>'Kustannusarvio|Rakennusselostus'!N34</f>
        <v>0</v>
      </c>
      <c r="D34" s="176">
        <f>'Kustannusarvio|Rakennusselostus'!O34</f>
        <v>0</v>
      </c>
      <c r="E34" s="122">
        <f t="shared" si="0"/>
        <v>0</v>
      </c>
      <c r="F34" s="177">
        <f>'Kustannusarvio|Rakennusselostus'!Q34</f>
        <v>0</v>
      </c>
      <c r="G34" s="179">
        <f>'Kustannusarvio|Rakennusselostus'!R34</f>
        <v>0</v>
      </c>
    </row>
    <row r="35" spans="1:7">
      <c r="A35" s="14"/>
      <c r="B35" s="198" t="str">
        <f>SUBSTITUTE(IF('Kustannusarvio|Rakennusselostus'!C35="",'Kustannusarvio|Rakennusselostus'!B35,'Kustannusarvio|Rakennusselostus'!C35),":","")</f>
        <v>Muu rakenne</v>
      </c>
      <c r="C35" s="176">
        <f>'Kustannusarvio|Rakennusselostus'!N35</f>
        <v>0</v>
      </c>
      <c r="D35" s="176">
        <f>'Kustannusarvio|Rakennusselostus'!O35</f>
        <v>0</v>
      </c>
      <c r="E35" s="122">
        <f t="shared" si="0"/>
        <v>0</v>
      </c>
      <c r="F35" s="177">
        <f>'Kustannusarvio|Rakennusselostus'!Q35</f>
        <v>0</v>
      </c>
      <c r="G35" s="179">
        <f>'Kustannusarvio|Rakennusselostus'!R35</f>
        <v>0</v>
      </c>
    </row>
    <row r="36" spans="1:7">
      <c r="A36" s="5" t="s">
        <v>32</v>
      </c>
      <c r="B36" s="5"/>
      <c r="C36" s="30"/>
      <c r="D36" s="30"/>
      <c r="E36" s="5"/>
      <c r="F36" s="219"/>
      <c r="G36" s="115"/>
    </row>
    <row r="37" spans="1:7">
      <c r="A37" s="14"/>
      <c r="B37" s="197" t="s">
        <v>88</v>
      </c>
      <c r="C37" s="176">
        <f>'Kustannusarvio|Rakennusselostus'!N37</f>
        <v>0</v>
      </c>
      <c r="D37" s="176">
        <f>'Kustannusarvio|Rakennusselostus'!O37</f>
        <v>0</v>
      </c>
      <c r="E37" s="122">
        <f t="shared" si="0"/>
        <v>0</v>
      </c>
      <c r="F37" s="177">
        <f>'Kustannusarvio|Rakennusselostus'!Q37</f>
        <v>0</v>
      </c>
      <c r="G37" s="179">
        <f>'Kustannusarvio|Rakennusselostus'!R37</f>
        <v>0</v>
      </c>
    </row>
    <row r="38" spans="1:7">
      <c r="A38" s="14"/>
      <c r="B38" s="197" t="s">
        <v>89</v>
      </c>
      <c r="C38" s="176">
        <f>'Kustannusarvio|Rakennusselostus'!N38</f>
        <v>0</v>
      </c>
      <c r="D38" s="176">
        <f>'Kustannusarvio|Rakennusselostus'!O38</f>
        <v>0</v>
      </c>
      <c r="E38" s="122">
        <f t="shared" si="0"/>
        <v>0</v>
      </c>
      <c r="F38" s="177">
        <f>'Kustannusarvio|Rakennusselostus'!Q38</f>
        <v>0</v>
      </c>
      <c r="G38" s="179">
        <f>'Kustannusarvio|Rakennusselostus'!R38</f>
        <v>0</v>
      </c>
    </row>
    <row r="39" spans="1:7">
      <c r="A39" s="14"/>
      <c r="B39" s="197" t="s">
        <v>36</v>
      </c>
      <c r="C39" s="176">
        <f>'Kustannusarvio|Rakennusselostus'!N39</f>
        <v>0</v>
      </c>
      <c r="D39" s="176">
        <f>'Kustannusarvio|Rakennusselostus'!O39</f>
        <v>0</v>
      </c>
      <c r="E39" s="122">
        <f t="shared" si="0"/>
        <v>0</v>
      </c>
      <c r="F39" s="177">
        <f>'Kustannusarvio|Rakennusselostus'!Q39</f>
        <v>0</v>
      </c>
      <c r="G39" s="179">
        <f>'Kustannusarvio|Rakennusselostus'!R39</f>
        <v>0</v>
      </c>
    </row>
    <row r="40" spans="1:7">
      <c r="A40" s="14"/>
      <c r="B40" s="197" t="s">
        <v>48</v>
      </c>
      <c r="C40" s="176">
        <f>'Kustannusarvio|Rakennusselostus'!N40</f>
        <v>0</v>
      </c>
      <c r="D40" s="176">
        <f>'Kustannusarvio|Rakennusselostus'!O40</f>
        <v>0</v>
      </c>
      <c r="E40" s="122">
        <f t="shared" si="0"/>
        <v>0</v>
      </c>
      <c r="F40" s="177">
        <f>'Kustannusarvio|Rakennusselostus'!Q40</f>
        <v>0</v>
      </c>
      <c r="G40" s="179">
        <f>'Kustannusarvio|Rakennusselostus'!R40</f>
        <v>0</v>
      </c>
    </row>
    <row r="41" spans="1:7">
      <c r="A41" s="14"/>
      <c r="B41" s="197" t="s">
        <v>99</v>
      </c>
      <c r="C41" s="176">
        <f>'Kustannusarvio|Rakennusselostus'!N41</f>
        <v>0</v>
      </c>
      <c r="D41" s="176">
        <f>'Kustannusarvio|Rakennusselostus'!O41</f>
        <v>0</v>
      </c>
      <c r="E41" s="122">
        <f t="shared" si="0"/>
        <v>0</v>
      </c>
      <c r="F41" s="177">
        <f>'Kustannusarvio|Rakennusselostus'!Q41</f>
        <v>0</v>
      </c>
      <c r="G41" s="179">
        <f>'Kustannusarvio|Rakennusselostus'!R41</f>
        <v>0</v>
      </c>
    </row>
    <row r="42" spans="1:7">
      <c r="A42" s="14"/>
      <c r="B42" s="197" t="s">
        <v>37</v>
      </c>
      <c r="C42" s="176">
        <f>'Kustannusarvio|Rakennusselostus'!N42</f>
        <v>0</v>
      </c>
      <c r="D42" s="176">
        <f>'Kustannusarvio|Rakennusselostus'!O42</f>
        <v>0</v>
      </c>
      <c r="E42" s="122">
        <f t="shared" si="0"/>
        <v>0</v>
      </c>
      <c r="F42" s="177">
        <f>'Kustannusarvio|Rakennusselostus'!Q42</f>
        <v>0</v>
      </c>
      <c r="G42" s="179">
        <f>'Kustannusarvio|Rakennusselostus'!R42</f>
        <v>0</v>
      </c>
    </row>
    <row r="43" spans="1:7">
      <c r="A43" s="14"/>
      <c r="B43" s="197" t="s">
        <v>35</v>
      </c>
      <c r="C43" s="176">
        <f>'Kustannusarvio|Rakennusselostus'!N43</f>
        <v>0</v>
      </c>
      <c r="D43" s="176">
        <f>'Kustannusarvio|Rakennusselostus'!O43</f>
        <v>0</v>
      </c>
      <c r="E43" s="122">
        <f t="shared" si="0"/>
        <v>0</v>
      </c>
      <c r="F43" s="177">
        <f>'Kustannusarvio|Rakennusselostus'!Q43</f>
        <v>0</v>
      </c>
      <c r="G43" s="179">
        <f>'Kustannusarvio|Rakennusselostus'!R43</f>
        <v>0</v>
      </c>
    </row>
    <row r="44" spans="1:7">
      <c r="A44" s="14"/>
      <c r="B44" s="197" t="s">
        <v>47</v>
      </c>
      <c r="C44" s="176">
        <f>'Kustannusarvio|Rakennusselostus'!N44</f>
        <v>0</v>
      </c>
      <c r="D44" s="176">
        <f>'Kustannusarvio|Rakennusselostus'!O44</f>
        <v>0</v>
      </c>
      <c r="E44" s="122">
        <f t="shared" si="0"/>
        <v>0</v>
      </c>
      <c r="F44" s="177">
        <f>'Kustannusarvio|Rakennusselostus'!Q44</f>
        <v>0</v>
      </c>
      <c r="G44" s="179">
        <f>'Kustannusarvio|Rakennusselostus'!R44</f>
        <v>0</v>
      </c>
    </row>
    <row r="45" spans="1:7">
      <c r="A45" s="14"/>
      <c r="B45" s="197" t="s">
        <v>101</v>
      </c>
      <c r="C45" s="176">
        <f>'Kustannusarvio|Rakennusselostus'!N45</f>
        <v>0</v>
      </c>
      <c r="D45" s="176">
        <f>'Kustannusarvio|Rakennusselostus'!O45</f>
        <v>0</v>
      </c>
      <c r="E45" s="122">
        <f t="shared" si="0"/>
        <v>0</v>
      </c>
      <c r="F45" s="177">
        <f>'Kustannusarvio|Rakennusselostus'!Q45</f>
        <v>0</v>
      </c>
      <c r="G45" s="179">
        <f>'Kustannusarvio|Rakennusselostus'!R45</f>
        <v>0</v>
      </c>
    </row>
    <row r="46" spans="1:7">
      <c r="A46" s="14"/>
      <c r="B46" s="197" t="s">
        <v>45</v>
      </c>
      <c r="C46" s="176">
        <f>'Kustannusarvio|Rakennusselostus'!N46</f>
        <v>0</v>
      </c>
      <c r="D46" s="176">
        <f>'Kustannusarvio|Rakennusselostus'!O46</f>
        <v>0</v>
      </c>
      <c r="E46" s="122">
        <f t="shared" si="0"/>
        <v>0</v>
      </c>
      <c r="F46" s="177">
        <f>'Kustannusarvio|Rakennusselostus'!Q46</f>
        <v>0</v>
      </c>
      <c r="G46" s="179">
        <f>'Kustannusarvio|Rakennusselostus'!R46</f>
        <v>0</v>
      </c>
    </row>
    <row r="47" spans="1:7">
      <c r="A47" s="14"/>
      <c r="B47" s="198" t="str">
        <f>SUBSTITUTE(IF('Kustannusarvio|Rakennusselostus'!C47="",'Kustannusarvio|Rakennusselostus'!B47,'Kustannusarvio|Rakennusselostus'!C47),":","")</f>
        <v>Muu rakenne</v>
      </c>
      <c r="C47" s="176">
        <f>'Kustannusarvio|Rakennusselostus'!N47</f>
        <v>0</v>
      </c>
      <c r="D47" s="176">
        <f>'Kustannusarvio|Rakennusselostus'!O47</f>
        <v>0</v>
      </c>
      <c r="E47" s="122">
        <f t="shared" si="0"/>
        <v>0</v>
      </c>
      <c r="F47" s="177">
        <f>'Kustannusarvio|Rakennusselostus'!Q47</f>
        <v>0</v>
      </c>
      <c r="G47" s="179">
        <f>'Kustannusarvio|Rakennusselostus'!R47</f>
        <v>0</v>
      </c>
    </row>
    <row r="48" spans="1:7">
      <c r="A48" s="14"/>
      <c r="B48" s="198" t="str">
        <f>SUBSTITUTE(IF('Kustannusarvio|Rakennusselostus'!C48="",'Kustannusarvio|Rakennusselostus'!B48,'Kustannusarvio|Rakennusselostus'!C48),":","")</f>
        <v>Muu rakenne</v>
      </c>
      <c r="C48" s="176">
        <f>'Kustannusarvio|Rakennusselostus'!N48</f>
        <v>0</v>
      </c>
      <c r="D48" s="176">
        <f>'Kustannusarvio|Rakennusselostus'!O48</f>
        <v>0</v>
      </c>
      <c r="E48" s="122">
        <f t="shared" si="0"/>
        <v>0</v>
      </c>
      <c r="F48" s="177">
        <f>'Kustannusarvio|Rakennusselostus'!Q48</f>
        <v>0</v>
      </c>
      <c r="G48" s="179">
        <f>'Kustannusarvio|Rakennusselostus'!R48</f>
        <v>0</v>
      </c>
    </row>
    <row r="49" spans="1:7">
      <c r="A49" s="5" t="s">
        <v>63</v>
      </c>
      <c r="B49" s="5"/>
      <c r="C49" s="30"/>
      <c r="D49" s="30"/>
      <c r="E49" s="5"/>
      <c r="F49" s="219"/>
      <c r="G49" s="115"/>
    </row>
    <row r="50" spans="1:7">
      <c r="A50" s="14"/>
      <c r="B50" s="197" t="s">
        <v>67</v>
      </c>
      <c r="C50" s="176">
        <f>'Kustannusarvio|Rakennusselostus'!N50</f>
        <v>0</v>
      </c>
      <c r="D50" s="176">
        <f>'Kustannusarvio|Rakennusselostus'!O50</f>
        <v>0</v>
      </c>
      <c r="E50" s="122">
        <f t="shared" si="0"/>
        <v>0</v>
      </c>
      <c r="F50" s="177">
        <f>'Kustannusarvio|Rakennusselostus'!Q50</f>
        <v>0</v>
      </c>
      <c r="G50" s="179">
        <f>'Kustannusarvio|Rakennusselostus'!R50</f>
        <v>0</v>
      </c>
    </row>
    <row r="51" spans="1:7">
      <c r="A51" s="14"/>
      <c r="B51" s="197" t="s">
        <v>68</v>
      </c>
      <c r="C51" s="176">
        <f>'Kustannusarvio|Rakennusselostus'!N51</f>
        <v>0</v>
      </c>
      <c r="D51" s="176">
        <f>'Kustannusarvio|Rakennusselostus'!O51</f>
        <v>0</v>
      </c>
      <c r="E51" s="122">
        <f t="shared" si="0"/>
        <v>0</v>
      </c>
      <c r="F51" s="177">
        <f>'Kustannusarvio|Rakennusselostus'!Q51</f>
        <v>0</v>
      </c>
      <c r="G51" s="179">
        <f>'Kustannusarvio|Rakennusselostus'!R51</f>
        <v>0</v>
      </c>
    </row>
    <row r="52" spans="1:7">
      <c r="A52" s="14"/>
      <c r="B52" s="197" t="s">
        <v>74</v>
      </c>
      <c r="C52" s="176">
        <f>'Kustannusarvio|Rakennusselostus'!N52</f>
        <v>0</v>
      </c>
      <c r="D52" s="176">
        <f>'Kustannusarvio|Rakennusselostus'!O52</f>
        <v>0</v>
      </c>
      <c r="E52" s="122">
        <f t="shared" si="0"/>
        <v>0</v>
      </c>
      <c r="F52" s="177">
        <f>'Kustannusarvio|Rakennusselostus'!Q52</f>
        <v>0</v>
      </c>
      <c r="G52" s="179">
        <f>'Kustannusarvio|Rakennusselostus'!R52</f>
        <v>0</v>
      </c>
    </row>
    <row r="53" spans="1:7">
      <c r="A53" s="14"/>
      <c r="B53" s="197" t="s">
        <v>66</v>
      </c>
      <c r="C53" s="176">
        <f>'Kustannusarvio|Rakennusselostus'!N53</f>
        <v>0</v>
      </c>
      <c r="D53" s="176">
        <f>'Kustannusarvio|Rakennusselostus'!O53</f>
        <v>0</v>
      </c>
      <c r="E53" s="122">
        <f t="shared" si="0"/>
        <v>0</v>
      </c>
      <c r="F53" s="177">
        <f>'Kustannusarvio|Rakennusselostus'!Q53</f>
        <v>0</v>
      </c>
      <c r="G53" s="179">
        <f>'Kustannusarvio|Rakennusselostus'!R53</f>
        <v>0</v>
      </c>
    </row>
    <row r="54" spans="1:7">
      <c r="A54" s="14"/>
      <c r="B54" s="197" t="s">
        <v>64</v>
      </c>
      <c r="C54" s="176">
        <f>'Kustannusarvio|Rakennusselostus'!N54</f>
        <v>0</v>
      </c>
      <c r="D54" s="176">
        <f>'Kustannusarvio|Rakennusselostus'!O54</f>
        <v>0</v>
      </c>
      <c r="E54" s="122">
        <f t="shared" si="0"/>
        <v>0</v>
      </c>
      <c r="F54" s="177">
        <f>'Kustannusarvio|Rakennusselostus'!Q54</f>
        <v>0</v>
      </c>
      <c r="G54" s="179">
        <f>'Kustannusarvio|Rakennusselostus'!R54</f>
        <v>0</v>
      </c>
    </row>
    <row r="55" spans="1:7">
      <c r="A55" s="14"/>
      <c r="B55" s="197" t="s">
        <v>65</v>
      </c>
      <c r="C55" s="176">
        <f>'Kustannusarvio|Rakennusselostus'!N55</f>
        <v>0</v>
      </c>
      <c r="D55" s="176">
        <f>'Kustannusarvio|Rakennusselostus'!O55</f>
        <v>0</v>
      </c>
      <c r="E55" s="122">
        <f t="shared" si="0"/>
        <v>0</v>
      </c>
      <c r="F55" s="177">
        <f>'Kustannusarvio|Rakennusselostus'!Q55</f>
        <v>0</v>
      </c>
      <c r="G55" s="179">
        <f>'Kustannusarvio|Rakennusselostus'!R55</f>
        <v>0</v>
      </c>
    </row>
    <row r="56" spans="1:7">
      <c r="A56" s="14"/>
      <c r="B56" s="198" t="str">
        <f>SUBSTITUTE(IF('Kustannusarvio|Rakennusselostus'!C56="",'Kustannusarvio|Rakennusselostus'!B56,'Kustannusarvio|Rakennusselostus'!C56),":","")</f>
        <v>Muu rakenne</v>
      </c>
      <c r="C56" s="176">
        <f>'Kustannusarvio|Rakennusselostus'!N56</f>
        <v>0</v>
      </c>
      <c r="D56" s="176">
        <f>'Kustannusarvio|Rakennusselostus'!O56</f>
        <v>0</v>
      </c>
      <c r="E56" s="122">
        <f t="shared" si="0"/>
        <v>0</v>
      </c>
      <c r="F56" s="177">
        <f>'Kustannusarvio|Rakennusselostus'!Q56</f>
        <v>0</v>
      </c>
      <c r="G56" s="179">
        <f>'Kustannusarvio|Rakennusselostus'!R56</f>
        <v>0</v>
      </c>
    </row>
    <row r="57" spans="1:7">
      <c r="A57" s="14"/>
      <c r="B57" s="198" t="str">
        <f>SUBSTITUTE(IF('Kustannusarvio|Rakennusselostus'!C57="",'Kustannusarvio|Rakennusselostus'!B57,'Kustannusarvio|Rakennusselostus'!C57),":","")</f>
        <v>Muu rakenne</v>
      </c>
      <c r="C57" s="176">
        <f>'Kustannusarvio|Rakennusselostus'!N57</f>
        <v>0</v>
      </c>
      <c r="D57" s="176">
        <f>'Kustannusarvio|Rakennusselostus'!O57</f>
        <v>0</v>
      </c>
      <c r="E57" s="122">
        <f t="shared" si="0"/>
        <v>0</v>
      </c>
      <c r="F57" s="177">
        <f>'Kustannusarvio|Rakennusselostus'!Q57</f>
        <v>0</v>
      </c>
      <c r="G57" s="179">
        <f>'Kustannusarvio|Rakennusselostus'!R57</f>
        <v>0</v>
      </c>
    </row>
    <row r="58" spans="1:7">
      <c r="A58" s="5" t="s">
        <v>44</v>
      </c>
      <c r="B58" s="5"/>
      <c r="C58" s="30"/>
      <c r="D58" s="30"/>
      <c r="E58" s="5"/>
      <c r="F58" s="219"/>
      <c r="G58" s="115"/>
    </row>
    <row r="59" spans="1:7">
      <c r="A59" s="14"/>
      <c r="B59" s="197" t="s">
        <v>69</v>
      </c>
      <c r="C59" s="176">
        <f>'Kustannusarvio|Rakennusselostus'!N59</f>
        <v>0</v>
      </c>
      <c r="D59" s="176">
        <f>'Kustannusarvio|Rakennusselostus'!O59</f>
        <v>0</v>
      </c>
      <c r="E59" s="122">
        <f t="shared" si="0"/>
        <v>0</v>
      </c>
      <c r="F59" s="177">
        <f>'Kustannusarvio|Rakennusselostus'!Q59</f>
        <v>0</v>
      </c>
      <c r="G59" s="179">
        <f>'Kustannusarvio|Rakennusselostus'!R59</f>
        <v>0</v>
      </c>
    </row>
    <row r="60" spans="1:7">
      <c r="A60" s="14"/>
      <c r="B60" s="197" t="s">
        <v>70</v>
      </c>
      <c r="C60" s="176">
        <f>'Kustannusarvio|Rakennusselostus'!N60</f>
        <v>0</v>
      </c>
      <c r="D60" s="176">
        <f>'Kustannusarvio|Rakennusselostus'!O60</f>
        <v>0</v>
      </c>
      <c r="E60" s="122">
        <f t="shared" si="0"/>
        <v>0</v>
      </c>
      <c r="F60" s="177">
        <f>'Kustannusarvio|Rakennusselostus'!Q60</f>
        <v>0</v>
      </c>
      <c r="G60" s="179">
        <f>'Kustannusarvio|Rakennusselostus'!R60</f>
        <v>0</v>
      </c>
    </row>
    <row r="61" spans="1:7">
      <c r="A61" s="14"/>
      <c r="B61" s="197" t="s">
        <v>71</v>
      </c>
      <c r="C61" s="176">
        <f>'Kustannusarvio|Rakennusselostus'!N61</f>
        <v>0</v>
      </c>
      <c r="D61" s="176">
        <f>'Kustannusarvio|Rakennusselostus'!O61</f>
        <v>0</v>
      </c>
      <c r="E61" s="122">
        <f t="shared" si="0"/>
        <v>0</v>
      </c>
      <c r="F61" s="177">
        <f>'Kustannusarvio|Rakennusselostus'!Q61</f>
        <v>0</v>
      </c>
      <c r="G61" s="179">
        <f>'Kustannusarvio|Rakennusselostus'!R61</f>
        <v>0</v>
      </c>
    </row>
    <row r="62" spans="1:7">
      <c r="A62" s="14"/>
      <c r="B62" s="197" t="s">
        <v>46</v>
      </c>
      <c r="C62" s="176">
        <f>'Kustannusarvio|Rakennusselostus'!N62</f>
        <v>0</v>
      </c>
      <c r="D62" s="176">
        <f>'Kustannusarvio|Rakennusselostus'!O62</f>
        <v>0</v>
      </c>
      <c r="E62" s="122">
        <f t="shared" si="0"/>
        <v>0</v>
      </c>
      <c r="F62" s="177">
        <f>'Kustannusarvio|Rakennusselostus'!Q62</f>
        <v>0</v>
      </c>
      <c r="G62" s="179">
        <f>'Kustannusarvio|Rakennusselostus'!R62</f>
        <v>0</v>
      </c>
    </row>
    <row r="63" spans="1:7">
      <c r="A63" s="14"/>
      <c r="B63" s="197" t="s">
        <v>72</v>
      </c>
      <c r="C63" s="176">
        <f>'Kustannusarvio|Rakennusselostus'!N63</f>
        <v>0</v>
      </c>
      <c r="D63" s="176">
        <f>'Kustannusarvio|Rakennusselostus'!O63</f>
        <v>0</v>
      </c>
      <c r="E63" s="122">
        <f t="shared" si="0"/>
        <v>0</v>
      </c>
      <c r="F63" s="177">
        <f>'Kustannusarvio|Rakennusselostus'!Q63</f>
        <v>0</v>
      </c>
      <c r="G63" s="179">
        <f>'Kustannusarvio|Rakennusselostus'!R63</f>
        <v>0</v>
      </c>
    </row>
    <row r="64" spans="1:7">
      <c r="A64" s="14"/>
      <c r="B64" s="198" t="str">
        <f>SUBSTITUTE(IF('Kustannusarvio|Rakennusselostus'!C64="",'Kustannusarvio|Rakennusselostus'!B64,'Kustannusarvio|Rakennusselostus'!C64),":","")</f>
        <v>Muu kunnostus</v>
      </c>
      <c r="C64" s="176">
        <f>'Kustannusarvio|Rakennusselostus'!N64</f>
        <v>0</v>
      </c>
      <c r="D64" s="176">
        <f>'Kustannusarvio|Rakennusselostus'!O64</f>
        <v>0</v>
      </c>
      <c r="E64" s="122">
        <f t="shared" si="0"/>
        <v>0</v>
      </c>
      <c r="F64" s="177">
        <f>'Kustannusarvio|Rakennusselostus'!Q64</f>
        <v>0</v>
      </c>
      <c r="G64" s="179">
        <f>'Kustannusarvio|Rakennusselostus'!R64</f>
        <v>0</v>
      </c>
    </row>
    <row r="65" spans="1:7">
      <c r="A65" s="14"/>
      <c r="B65" s="198" t="str">
        <f>SUBSTITUTE(IF('Kustannusarvio|Rakennusselostus'!C65="",'Kustannusarvio|Rakennusselostus'!B65,'Kustannusarvio|Rakennusselostus'!C65),":","")</f>
        <v>Muu kunnostus</v>
      </c>
      <c r="C65" s="176">
        <f>'Kustannusarvio|Rakennusselostus'!N65</f>
        <v>0</v>
      </c>
      <c r="D65" s="176">
        <f>'Kustannusarvio|Rakennusselostus'!O65</f>
        <v>0</v>
      </c>
      <c r="E65" s="122">
        <f t="shared" si="0"/>
        <v>0</v>
      </c>
      <c r="F65" s="177">
        <f>'Kustannusarvio|Rakennusselostus'!Q65</f>
        <v>0</v>
      </c>
      <c r="G65" s="179">
        <f>'Kustannusarvio|Rakennusselostus'!R65</f>
        <v>0</v>
      </c>
    </row>
    <row r="66" spans="1:7">
      <c r="A66" s="14"/>
      <c r="B66" s="198" t="str">
        <f>SUBSTITUTE(IF('Kustannusarvio|Rakennusselostus'!C66="",'Kustannusarvio|Rakennusselostus'!B66,'Kustannusarvio|Rakennusselostus'!C66),":","")</f>
        <v>Muu kunnostus</v>
      </c>
      <c r="C66" s="176">
        <f>'Kustannusarvio|Rakennusselostus'!N66</f>
        <v>0</v>
      </c>
      <c r="D66" s="176">
        <f>'Kustannusarvio|Rakennusselostus'!O66</f>
        <v>0</v>
      </c>
      <c r="E66" s="122">
        <f t="shared" si="0"/>
        <v>0</v>
      </c>
      <c r="F66" s="177">
        <f>'Kustannusarvio|Rakennusselostus'!Q66</f>
        <v>0</v>
      </c>
      <c r="G66" s="179">
        <f>'Kustannusarvio|Rakennusselostus'!R66</f>
        <v>0</v>
      </c>
    </row>
    <row r="67" spans="1:7">
      <c r="A67" s="5" t="s">
        <v>90</v>
      </c>
      <c r="B67" s="5"/>
      <c r="C67" s="30"/>
      <c r="D67" s="30"/>
      <c r="E67" s="5"/>
      <c r="F67" s="219"/>
      <c r="G67" s="115"/>
    </row>
    <row r="68" spans="1:7">
      <c r="A68" s="14"/>
      <c r="B68" s="197" t="s">
        <v>52</v>
      </c>
      <c r="C68" s="176">
        <f>'Kustannusarvio|Rakennusselostus'!N68</f>
        <v>0</v>
      </c>
      <c r="D68" s="176">
        <f>'Kustannusarvio|Rakennusselostus'!O68</f>
        <v>0</v>
      </c>
      <c r="E68" s="122">
        <f t="shared" si="0"/>
        <v>0</v>
      </c>
      <c r="F68" s="177">
        <f>'Kustannusarvio|Rakennusselostus'!Q68</f>
        <v>0</v>
      </c>
      <c r="G68" s="179">
        <f>'Kustannusarvio|Rakennusselostus'!R68</f>
        <v>0</v>
      </c>
    </row>
    <row r="69" spans="1:7">
      <c r="A69" s="14"/>
      <c r="B69" s="197" t="s">
        <v>33</v>
      </c>
      <c r="C69" s="176">
        <f>'Kustannusarvio|Rakennusselostus'!N69</f>
        <v>0</v>
      </c>
      <c r="D69" s="176">
        <f>'Kustannusarvio|Rakennusselostus'!O69</f>
        <v>0</v>
      </c>
      <c r="E69" s="122">
        <f t="shared" si="0"/>
        <v>0</v>
      </c>
      <c r="F69" s="177">
        <f>'Kustannusarvio|Rakennusselostus'!Q69</f>
        <v>0</v>
      </c>
      <c r="G69" s="179">
        <f>'Kustannusarvio|Rakennusselostus'!R69</f>
        <v>0</v>
      </c>
    </row>
    <row r="70" spans="1:7">
      <c r="A70" s="14"/>
      <c r="B70" s="197" t="s">
        <v>73</v>
      </c>
      <c r="C70" s="176">
        <f>'Kustannusarvio|Rakennusselostus'!N70</f>
        <v>0</v>
      </c>
      <c r="D70" s="176">
        <f>'Kustannusarvio|Rakennusselostus'!O70</f>
        <v>0</v>
      </c>
      <c r="E70" s="122">
        <f t="shared" si="0"/>
        <v>0</v>
      </c>
      <c r="F70" s="177">
        <f>'Kustannusarvio|Rakennusselostus'!Q70</f>
        <v>0</v>
      </c>
      <c r="G70" s="179">
        <f>'Kustannusarvio|Rakennusselostus'!R70</f>
        <v>0</v>
      </c>
    </row>
    <row r="71" spans="1:7">
      <c r="A71" s="14"/>
      <c r="B71" s="197" t="s">
        <v>34</v>
      </c>
      <c r="C71" s="176">
        <f>'Kustannusarvio|Rakennusselostus'!N71</f>
        <v>0</v>
      </c>
      <c r="D71" s="176">
        <f>'Kustannusarvio|Rakennusselostus'!O71</f>
        <v>0</v>
      </c>
      <c r="E71" s="122">
        <f t="shared" si="0"/>
        <v>0</v>
      </c>
      <c r="F71" s="177">
        <f>'Kustannusarvio|Rakennusselostus'!Q71</f>
        <v>0</v>
      </c>
      <c r="G71" s="179">
        <f>'Kustannusarvio|Rakennusselostus'!R71</f>
        <v>0</v>
      </c>
    </row>
    <row r="72" spans="1:7">
      <c r="A72" s="14"/>
      <c r="B72" s="197" t="s">
        <v>91</v>
      </c>
      <c r="C72" s="176">
        <f>'Kustannusarvio|Rakennusselostus'!N72</f>
        <v>0</v>
      </c>
      <c r="D72" s="176">
        <f>'Kustannusarvio|Rakennusselostus'!O72</f>
        <v>0</v>
      </c>
      <c r="E72" s="122">
        <f t="shared" ref="E72:E114" si="1">C72*20+D72*60</f>
        <v>0</v>
      </c>
      <c r="F72" s="177">
        <f>'Kustannusarvio|Rakennusselostus'!Q72</f>
        <v>0</v>
      </c>
      <c r="G72" s="179">
        <f>'Kustannusarvio|Rakennusselostus'!R72</f>
        <v>0</v>
      </c>
    </row>
    <row r="73" spans="1:7">
      <c r="A73" s="14"/>
      <c r="B73" s="197" t="s">
        <v>92</v>
      </c>
      <c r="C73" s="176">
        <f>'Kustannusarvio|Rakennusselostus'!N73</f>
        <v>0</v>
      </c>
      <c r="D73" s="176">
        <f>'Kustannusarvio|Rakennusselostus'!O73</f>
        <v>0</v>
      </c>
      <c r="E73" s="122">
        <f t="shared" si="1"/>
        <v>0</v>
      </c>
      <c r="F73" s="177">
        <f>'Kustannusarvio|Rakennusselostus'!Q73</f>
        <v>0</v>
      </c>
      <c r="G73" s="179">
        <f>'Kustannusarvio|Rakennusselostus'!R73</f>
        <v>0</v>
      </c>
    </row>
    <row r="74" spans="1:7">
      <c r="A74" s="14"/>
      <c r="B74" s="198" t="str">
        <f>SUBSTITUTE(IF('Kustannusarvio|Rakennusselostus'!C74="",'Kustannusarvio|Rakennusselostus'!B74,'Kustannusarvio|Rakennusselostus'!C74),":","")</f>
        <v>Muu rakenne</v>
      </c>
      <c r="C74" s="176">
        <f>'Kustannusarvio|Rakennusselostus'!N74</f>
        <v>0</v>
      </c>
      <c r="D74" s="176">
        <f>'Kustannusarvio|Rakennusselostus'!O74</f>
        <v>0</v>
      </c>
      <c r="E74" s="122">
        <f t="shared" si="1"/>
        <v>0</v>
      </c>
      <c r="F74" s="177">
        <f>'Kustannusarvio|Rakennusselostus'!Q74</f>
        <v>0</v>
      </c>
      <c r="G74" s="179">
        <f>'Kustannusarvio|Rakennusselostus'!R74</f>
        <v>0</v>
      </c>
    </row>
    <row r="75" spans="1:7">
      <c r="A75" s="14"/>
      <c r="B75" s="198" t="str">
        <f>SUBSTITUTE(IF('Kustannusarvio|Rakennusselostus'!C75="",'Kustannusarvio|Rakennusselostus'!B75,'Kustannusarvio|Rakennusselostus'!C75),":","")</f>
        <v>Muu rakenne</v>
      </c>
      <c r="C75" s="176">
        <f>'Kustannusarvio|Rakennusselostus'!N75</f>
        <v>0</v>
      </c>
      <c r="D75" s="176">
        <f>'Kustannusarvio|Rakennusselostus'!O75</f>
        <v>0</v>
      </c>
      <c r="E75" s="122">
        <f t="shared" si="1"/>
        <v>0</v>
      </c>
      <c r="F75" s="177">
        <f>'Kustannusarvio|Rakennusselostus'!Q75</f>
        <v>0</v>
      </c>
      <c r="G75" s="179">
        <f>'Kustannusarvio|Rakennusselostus'!R75</f>
        <v>0</v>
      </c>
    </row>
    <row r="76" spans="1:7">
      <c r="A76" s="5" t="s">
        <v>41</v>
      </c>
      <c r="B76" s="5"/>
      <c r="C76" s="30"/>
      <c r="D76" s="30"/>
      <c r="E76" s="5"/>
      <c r="F76" s="219"/>
      <c r="G76" s="115"/>
    </row>
    <row r="77" spans="1:7">
      <c r="A77" s="14"/>
      <c r="B77" s="197" t="s">
        <v>51</v>
      </c>
      <c r="C77" s="176">
        <f>'Kustannusarvio|Rakennusselostus'!N77</f>
        <v>0</v>
      </c>
      <c r="D77" s="176">
        <f>'Kustannusarvio|Rakennusselostus'!O77</f>
        <v>0</v>
      </c>
      <c r="E77" s="122">
        <f t="shared" si="1"/>
        <v>0</v>
      </c>
      <c r="F77" s="177">
        <f>'Kustannusarvio|Rakennusselostus'!Q77</f>
        <v>0</v>
      </c>
      <c r="G77" s="179">
        <f>'Kustannusarvio|Rakennusselostus'!R77</f>
        <v>0</v>
      </c>
    </row>
    <row r="78" spans="1:7">
      <c r="A78" s="14"/>
      <c r="B78" s="197" t="s">
        <v>38</v>
      </c>
      <c r="C78" s="176">
        <f>'Kustannusarvio|Rakennusselostus'!N78</f>
        <v>0</v>
      </c>
      <c r="D78" s="176">
        <f>'Kustannusarvio|Rakennusselostus'!O78</f>
        <v>0</v>
      </c>
      <c r="E78" s="122">
        <f t="shared" si="1"/>
        <v>0</v>
      </c>
      <c r="F78" s="177">
        <f>'Kustannusarvio|Rakennusselostus'!Q78</f>
        <v>0</v>
      </c>
      <c r="G78" s="179">
        <f>'Kustannusarvio|Rakennusselostus'!R78</f>
        <v>0</v>
      </c>
    </row>
    <row r="79" spans="1:7">
      <c r="A79" s="14"/>
      <c r="B79" s="197" t="s">
        <v>158</v>
      </c>
      <c r="C79" s="176">
        <f>'Kustannusarvio|Rakennusselostus'!N79</f>
        <v>0</v>
      </c>
      <c r="D79" s="176">
        <f>'Kustannusarvio|Rakennusselostus'!O79</f>
        <v>0</v>
      </c>
      <c r="E79" s="122">
        <f t="shared" si="1"/>
        <v>0</v>
      </c>
      <c r="F79" s="177">
        <f>'Kustannusarvio|Rakennusselostus'!Q79</f>
        <v>0</v>
      </c>
      <c r="G79" s="179">
        <f>'Kustannusarvio|Rakennusselostus'!R79</f>
        <v>0</v>
      </c>
    </row>
    <row r="80" spans="1:7">
      <c r="A80" s="14"/>
      <c r="B80" s="197" t="s">
        <v>40</v>
      </c>
      <c r="C80" s="176">
        <f>'Kustannusarvio|Rakennusselostus'!N80</f>
        <v>0</v>
      </c>
      <c r="D80" s="176">
        <f>'Kustannusarvio|Rakennusselostus'!O80</f>
        <v>0</v>
      </c>
      <c r="E80" s="122">
        <f t="shared" si="1"/>
        <v>0</v>
      </c>
      <c r="F80" s="177">
        <f>'Kustannusarvio|Rakennusselostus'!Q80</f>
        <v>0</v>
      </c>
      <c r="G80" s="179">
        <f>'Kustannusarvio|Rakennusselostus'!R80</f>
        <v>0</v>
      </c>
    </row>
    <row r="81" spans="1:7">
      <c r="A81" s="14"/>
      <c r="B81" s="197" t="s">
        <v>39</v>
      </c>
      <c r="C81" s="176">
        <f>'Kustannusarvio|Rakennusselostus'!N81</f>
        <v>0</v>
      </c>
      <c r="D81" s="176">
        <f>'Kustannusarvio|Rakennusselostus'!O81</f>
        <v>0</v>
      </c>
      <c r="E81" s="122">
        <f t="shared" si="1"/>
        <v>0</v>
      </c>
      <c r="F81" s="177">
        <f>'Kustannusarvio|Rakennusselostus'!Q81</f>
        <v>0</v>
      </c>
      <c r="G81" s="179">
        <f>'Kustannusarvio|Rakennusselostus'!R81</f>
        <v>0</v>
      </c>
    </row>
    <row r="82" spans="1:7">
      <c r="A82" s="14"/>
      <c r="B82" s="197" t="s">
        <v>93</v>
      </c>
      <c r="C82" s="176">
        <f>'Kustannusarvio|Rakennusselostus'!N82</f>
        <v>0</v>
      </c>
      <c r="D82" s="176">
        <f>'Kustannusarvio|Rakennusselostus'!O82</f>
        <v>0</v>
      </c>
      <c r="E82" s="122">
        <f t="shared" si="1"/>
        <v>0</v>
      </c>
      <c r="F82" s="177">
        <f>'Kustannusarvio|Rakennusselostus'!Q82</f>
        <v>0</v>
      </c>
      <c r="G82" s="179">
        <f>'Kustannusarvio|Rakennusselostus'!R82</f>
        <v>0</v>
      </c>
    </row>
    <row r="83" spans="1:7">
      <c r="A83" s="14"/>
      <c r="B83" s="197" t="s">
        <v>95</v>
      </c>
      <c r="C83" s="176">
        <f>'Kustannusarvio|Rakennusselostus'!N83</f>
        <v>0</v>
      </c>
      <c r="D83" s="176">
        <f>'Kustannusarvio|Rakennusselostus'!O83</f>
        <v>0</v>
      </c>
      <c r="E83" s="122">
        <f t="shared" si="1"/>
        <v>0</v>
      </c>
      <c r="F83" s="177">
        <f>'Kustannusarvio|Rakennusselostus'!Q83</f>
        <v>0</v>
      </c>
      <c r="G83" s="179">
        <f>'Kustannusarvio|Rakennusselostus'!R83</f>
        <v>0</v>
      </c>
    </row>
    <row r="84" spans="1:7">
      <c r="A84" s="14"/>
      <c r="B84" s="198" t="str">
        <f>SUBSTITUTE(IF('Kustannusarvio|Rakennusselostus'!C84="",'Kustannusarvio|Rakennusselostus'!B84,'Kustannusarvio|Rakennusselostus'!C84),":","")</f>
        <v>Muu opasterakenne</v>
      </c>
      <c r="C84" s="176">
        <f>'Kustannusarvio|Rakennusselostus'!N84</f>
        <v>0</v>
      </c>
      <c r="D84" s="176">
        <f>'Kustannusarvio|Rakennusselostus'!O84</f>
        <v>0</v>
      </c>
      <c r="E84" s="122">
        <f t="shared" si="1"/>
        <v>0</v>
      </c>
      <c r="F84" s="177">
        <f>'Kustannusarvio|Rakennusselostus'!Q84</f>
        <v>0</v>
      </c>
      <c r="G84" s="179">
        <f>'Kustannusarvio|Rakennusselostus'!R84</f>
        <v>0</v>
      </c>
    </row>
    <row r="85" spans="1:7">
      <c r="A85" s="14"/>
      <c r="B85" s="198" t="str">
        <f>SUBSTITUTE(IF('Kustannusarvio|Rakennusselostus'!C85="",'Kustannusarvio|Rakennusselostus'!B85,'Kustannusarvio|Rakennusselostus'!C85),":","")</f>
        <v>Muu opasterakenne</v>
      </c>
      <c r="C85" s="176">
        <f>'Kustannusarvio|Rakennusselostus'!N85</f>
        <v>0</v>
      </c>
      <c r="D85" s="176">
        <f>'Kustannusarvio|Rakennusselostus'!O85</f>
        <v>0</v>
      </c>
      <c r="E85" s="122">
        <f t="shared" si="1"/>
        <v>0</v>
      </c>
      <c r="F85" s="177">
        <f>'Kustannusarvio|Rakennusselostus'!Q85</f>
        <v>0</v>
      </c>
      <c r="G85" s="179">
        <f>'Kustannusarvio|Rakennusselostus'!R85</f>
        <v>0</v>
      </c>
    </row>
    <row r="86" spans="1:7">
      <c r="A86" s="5" t="s">
        <v>154</v>
      </c>
      <c r="B86" s="5"/>
      <c r="C86" s="30"/>
      <c r="D86" s="30"/>
      <c r="E86" s="5"/>
      <c r="F86" s="219"/>
      <c r="G86" s="115"/>
    </row>
    <row r="87" spans="1:7">
      <c r="A87" s="14"/>
      <c r="B87" s="197" t="s">
        <v>84</v>
      </c>
      <c r="C87" s="176">
        <f>'Kustannusarvio|Rakennusselostus'!N87</f>
        <v>0</v>
      </c>
      <c r="D87" s="176">
        <f>'Kustannusarvio|Rakennusselostus'!O87</f>
        <v>0</v>
      </c>
      <c r="E87" s="122">
        <f t="shared" si="1"/>
        <v>0</v>
      </c>
      <c r="F87" s="177">
        <f>'Kustannusarvio|Rakennusselostus'!Q87</f>
        <v>0</v>
      </c>
      <c r="G87" s="179">
        <f>'Kustannusarvio|Rakennusselostus'!R87</f>
        <v>0</v>
      </c>
    </row>
    <row r="88" spans="1:7">
      <c r="A88" s="14"/>
      <c r="B88" s="197" t="s">
        <v>85</v>
      </c>
      <c r="C88" s="176">
        <f>'Kustannusarvio|Rakennusselostus'!N88</f>
        <v>0</v>
      </c>
      <c r="D88" s="176">
        <f>'Kustannusarvio|Rakennusselostus'!O88</f>
        <v>0</v>
      </c>
      <c r="E88" s="122">
        <f t="shared" si="1"/>
        <v>0</v>
      </c>
      <c r="F88" s="177">
        <f>'Kustannusarvio|Rakennusselostus'!Q88</f>
        <v>0</v>
      </c>
      <c r="G88" s="179">
        <f>'Kustannusarvio|Rakennusselostus'!R88</f>
        <v>0</v>
      </c>
    </row>
    <row r="89" spans="1:7">
      <c r="A89" s="14"/>
      <c r="B89" s="197" t="s">
        <v>159</v>
      </c>
      <c r="C89" s="176">
        <f>'Kustannusarvio|Rakennusselostus'!N89</f>
        <v>0</v>
      </c>
      <c r="D89" s="176">
        <f>'Kustannusarvio|Rakennusselostus'!O89</f>
        <v>0</v>
      </c>
      <c r="E89" s="122">
        <f t="shared" si="1"/>
        <v>0</v>
      </c>
      <c r="F89" s="177">
        <f>'Kustannusarvio|Rakennusselostus'!Q89</f>
        <v>0</v>
      </c>
      <c r="G89" s="179">
        <f>'Kustannusarvio|Rakennusselostus'!R89</f>
        <v>0</v>
      </c>
    </row>
    <row r="90" spans="1:7">
      <c r="A90" s="14"/>
      <c r="B90" s="197" t="s">
        <v>102</v>
      </c>
      <c r="C90" s="176">
        <f>'Kustannusarvio|Rakennusselostus'!N90</f>
        <v>0</v>
      </c>
      <c r="D90" s="176">
        <f>'Kustannusarvio|Rakennusselostus'!O90</f>
        <v>0</v>
      </c>
      <c r="E90" s="122">
        <f t="shared" si="1"/>
        <v>0</v>
      </c>
      <c r="F90" s="177">
        <f>'Kustannusarvio|Rakennusselostus'!Q90</f>
        <v>0</v>
      </c>
      <c r="G90" s="179">
        <f>'Kustannusarvio|Rakennusselostus'!R90</f>
        <v>0</v>
      </c>
    </row>
    <row r="91" spans="1:7">
      <c r="A91" s="14"/>
      <c r="B91" s="198" t="str">
        <f>SUBSTITUTE(IF('Kustannusarvio|Rakennusselostus'!C91="",'Kustannusarvio|Rakennusselostus'!B91,'Kustannusarvio|Rakennusselostus'!C91),":","")</f>
        <v>Muu rakenne</v>
      </c>
      <c r="C91" s="176">
        <f>'Kustannusarvio|Rakennusselostus'!N91</f>
        <v>0</v>
      </c>
      <c r="D91" s="176">
        <f>'Kustannusarvio|Rakennusselostus'!O91</f>
        <v>0</v>
      </c>
      <c r="E91" s="122">
        <f t="shared" si="1"/>
        <v>0</v>
      </c>
      <c r="F91" s="177">
        <f>'Kustannusarvio|Rakennusselostus'!Q91</f>
        <v>0</v>
      </c>
      <c r="G91" s="179">
        <f>'Kustannusarvio|Rakennusselostus'!R91</f>
        <v>0</v>
      </c>
    </row>
    <row r="92" spans="1:7">
      <c r="A92" s="5" t="s">
        <v>42</v>
      </c>
      <c r="B92" s="5"/>
      <c r="C92" s="30"/>
      <c r="D92" s="30"/>
      <c r="E92" s="5"/>
      <c r="F92" s="219"/>
      <c r="G92" s="115"/>
    </row>
    <row r="93" spans="1:7">
      <c r="A93" s="14"/>
      <c r="B93" s="197" t="s">
        <v>155</v>
      </c>
      <c r="C93" s="176">
        <f>'Kustannusarvio|Rakennusselostus'!N93</f>
        <v>0</v>
      </c>
      <c r="D93" s="176">
        <f>'Kustannusarvio|Rakennusselostus'!O93</f>
        <v>0</v>
      </c>
      <c r="E93" s="122">
        <f t="shared" si="1"/>
        <v>0</v>
      </c>
      <c r="F93" s="177">
        <f>'Kustannusarvio|Rakennusselostus'!Q93</f>
        <v>0</v>
      </c>
      <c r="G93" s="179">
        <f>'Kustannusarvio|Rakennusselostus'!R93</f>
        <v>0</v>
      </c>
    </row>
    <row r="94" spans="1:7">
      <c r="A94" s="14"/>
      <c r="B94" s="197" t="s">
        <v>156</v>
      </c>
      <c r="C94" s="176">
        <f>'Kustannusarvio|Rakennusselostus'!N94</f>
        <v>0</v>
      </c>
      <c r="D94" s="176">
        <f>'Kustannusarvio|Rakennusselostus'!O94</f>
        <v>0</v>
      </c>
      <c r="E94" s="122">
        <f t="shared" si="1"/>
        <v>0</v>
      </c>
      <c r="F94" s="177">
        <f>'Kustannusarvio|Rakennusselostus'!Q94</f>
        <v>0</v>
      </c>
      <c r="G94" s="179">
        <f>'Kustannusarvio|Rakennusselostus'!R94</f>
        <v>0</v>
      </c>
    </row>
    <row r="95" spans="1:7">
      <c r="A95" s="14"/>
      <c r="B95" s="197" t="s">
        <v>53</v>
      </c>
      <c r="C95" s="176">
        <f>'Kustannusarvio|Rakennusselostus'!N95</f>
        <v>0</v>
      </c>
      <c r="D95" s="176">
        <f>'Kustannusarvio|Rakennusselostus'!O95</f>
        <v>0</v>
      </c>
      <c r="E95" s="122">
        <f t="shared" si="1"/>
        <v>0</v>
      </c>
      <c r="F95" s="177">
        <f>'Kustannusarvio|Rakennusselostus'!Q95</f>
        <v>0</v>
      </c>
      <c r="G95" s="179">
        <f>'Kustannusarvio|Rakennusselostus'!R95</f>
        <v>0</v>
      </c>
    </row>
    <row r="96" spans="1:7">
      <c r="A96" s="14"/>
      <c r="B96" s="197" t="s">
        <v>100</v>
      </c>
      <c r="C96" s="176">
        <f>'Kustannusarvio|Rakennusselostus'!N96</f>
        <v>0</v>
      </c>
      <c r="D96" s="176">
        <f>'Kustannusarvio|Rakennusselostus'!O96</f>
        <v>0</v>
      </c>
      <c r="E96" s="122">
        <f t="shared" si="1"/>
        <v>0</v>
      </c>
      <c r="F96" s="177">
        <f>'Kustannusarvio|Rakennusselostus'!Q96</f>
        <v>0</v>
      </c>
      <c r="G96" s="179">
        <f>'Kustannusarvio|Rakennusselostus'!R96</f>
        <v>0</v>
      </c>
    </row>
    <row r="97" spans="1:7">
      <c r="A97" s="14"/>
      <c r="B97" s="197" t="s">
        <v>49</v>
      </c>
      <c r="C97" s="176">
        <f>'Kustannusarvio|Rakennusselostus'!N97</f>
        <v>0</v>
      </c>
      <c r="D97" s="176">
        <f>'Kustannusarvio|Rakennusselostus'!O97</f>
        <v>0</v>
      </c>
      <c r="E97" s="122">
        <f t="shared" si="1"/>
        <v>0</v>
      </c>
      <c r="F97" s="177">
        <f>'Kustannusarvio|Rakennusselostus'!Q97</f>
        <v>0</v>
      </c>
      <c r="G97" s="179">
        <f>'Kustannusarvio|Rakennusselostus'!R97</f>
        <v>0</v>
      </c>
    </row>
    <row r="98" spans="1:7">
      <c r="A98" s="14"/>
      <c r="B98" s="198" t="str">
        <f>SUBSTITUTE(IF('Kustannusarvio|Rakennusselostus'!C98="",'Kustannusarvio|Rakennusselostus'!B98,'Kustannusarvio|Rakennusselostus'!C98),":","")</f>
        <v>Muu rakenne</v>
      </c>
      <c r="C98" s="176">
        <f>'Kustannusarvio|Rakennusselostus'!N98</f>
        <v>0</v>
      </c>
      <c r="D98" s="176">
        <f>'Kustannusarvio|Rakennusselostus'!O98</f>
        <v>0</v>
      </c>
      <c r="E98" s="122">
        <f t="shared" si="1"/>
        <v>0</v>
      </c>
      <c r="F98" s="177">
        <f>'Kustannusarvio|Rakennusselostus'!Q98</f>
        <v>0</v>
      </c>
      <c r="G98" s="179">
        <f>'Kustannusarvio|Rakennusselostus'!R98</f>
        <v>0</v>
      </c>
    </row>
    <row r="99" spans="1:7">
      <c r="A99" s="14"/>
      <c r="B99" s="198" t="str">
        <f>SUBSTITUTE(IF('Kustannusarvio|Rakennusselostus'!C99="",'Kustannusarvio|Rakennusselostus'!B99,'Kustannusarvio|Rakennusselostus'!C99),":","")</f>
        <v>Muu rakenne</v>
      </c>
      <c r="C99" s="176">
        <f>'Kustannusarvio|Rakennusselostus'!N99</f>
        <v>0</v>
      </c>
      <c r="D99" s="176">
        <f>'Kustannusarvio|Rakennusselostus'!O99</f>
        <v>0</v>
      </c>
      <c r="E99" s="122">
        <f t="shared" si="1"/>
        <v>0</v>
      </c>
      <c r="F99" s="177">
        <f>'Kustannusarvio|Rakennusselostus'!Q99</f>
        <v>0</v>
      </c>
      <c r="G99" s="179">
        <f>'Kustannusarvio|Rakennusselostus'!R99</f>
        <v>0</v>
      </c>
    </row>
    <row r="100" spans="1:7">
      <c r="A100" s="5" t="s">
        <v>75</v>
      </c>
      <c r="B100" s="5"/>
      <c r="C100" s="30"/>
      <c r="D100" s="30"/>
      <c r="E100" s="5"/>
      <c r="F100" s="219"/>
      <c r="G100" s="115"/>
    </row>
    <row r="101" spans="1:7">
      <c r="A101" s="14"/>
      <c r="B101" s="197" t="s">
        <v>76</v>
      </c>
      <c r="C101" s="176">
        <f>'Kustannusarvio|Rakennusselostus'!N101</f>
        <v>0</v>
      </c>
      <c r="D101" s="176">
        <f>'Kustannusarvio|Rakennusselostus'!O101</f>
        <v>0</v>
      </c>
      <c r="E101" s="122">
        <f t="shared" si="1"/>
        <v>0</v>
      </c>
      <c r="F101" s="177">
        <f>'Kustannusarvio|Rakennusselostus'!Q101</f>
        <v>0</v>
      </c>
      <c r="G101" s="179">
        <f>'Kustannusarvio|Rakennusselostus'!R101</f>
        <v>0</v>
      </c>
    </row>
    <row r="102" spans="1:7">
      <c r="A102" s="14"/>
      <c r="B102" s="197" t="s">
        <v>82</v>
      </c>
      <c r="C102" s="176">
        <f>'Kustannusarvio|Rakennusselostus'!N102</f>
        <v>0</v>
      </c>
      <c r="D102" s="176">
        <f>'Kustannusarvio|Rakennusselostus'!O102</f>
        <v>0</v>
      </c>
      <c r="E102" s="122">
        <f t="shared" si="1"/>
        <v>0</v>
      </c>
      <c r="F102" s="177">
        <f>'Kustannusarvio|Rakennusselostus'!Q102</f>
        <v>0</v>
      </c>
      <c r="G102" s="179">
        <f>'Kustannusarvio|Rakennusselostus'!R102</f>
        <v>0</v>
      </c>
    </row>
    <row r="103" spans="1:7">
      <c r="A103" s="14"/>
      <c r="B103" s="197" t="s">
        <v>81</v>
      </c>
      <c r="C103" s="176">
        <f>'Kustannusarvio|Rakennusselostus'!N103</f>
        <v>0</v>
      </c>
      <c r="D103" s="176">
        <f>'Kustannusarvio|Rakennusselostus'!O103</f>
        <v>0</v>
      </c>
      <c r="E103" s="122">
        <f t="shared" si="1"/>
        <v>0</v>
      </c>
      <c r="F103" s="177">
        <f>'Kustannusarvio|Rakennusselostus'!Q103</f>
        <v>0</v>
      </c>
      <c r="G103" s="179">
        <f>'Kustannusarvio|Rakennusselostus'!R103</f>
        <v>0</v>
      </c>
    </row>
    <row r="104" spans="1:7">
      <c r="A104" s="14"/>
      <c r="B104" s="197" t="s">
        <v>77</v>
      </c>
      <c r="C104" s="176">
        <f>'Kustannusarvio|Rakennusselostus'!N104</f>
        <v>0</v>
      </c>
      <c r="D104" s="176">
        <f>'Kustannusarvio|Rakennusselostus'!O104</f>
        <v>0</v>
      </c>
      <c r="E104" s="122">
        <f t="shared" si="1"/>
        <v>0</v>
      </c>
      <c r="F104" s="177">
        <f>'Kustannusarvio|Rakennusselostus'!Q104</f>
        <v>0</v>
      </c>
      <c r="G104" s="179">
        <f>'Kustannusarvio|Rakennusselostus'!R104</f>
        <v>0</v>
      </c>
    </row>
    <row r="105" spans="1:7">
      <c r="A105" s="14"/>
      <c r="B105" s="197" t="s">
        <v>79</v>
      </c>
      <c r="C105" s="176">
        <f>'Kustannusarvio|Rakennusselostus'!N105</f>
        <v>0</v>
      </c>
      <c r="D105" s="176">
        <f>'Kustannusarvio|Rakennusselostus'!O105</f>
        <v>0</v>
      </c>
      <c r="E105" s="122">
        <f t="shared" si="1"/>
        <v>0</v>
      </c>
      <c r="F105" s="177">
        <f>'Kustannusarvio|Rakennusselostus'!Q105</f>
        <v>0</v>
      </c>
      <c r="G105" s="179">
        <f>'Kustannusarvio|Rakennusselostus'!R105</f>
        <v>0</v>
      </c>
    </row>
    <row r="106" spans="1:7">
      <c r="A106" s="14"/>
      <c r="B106" s="197" t="s">
        <v>78</v>
      </c>
      <c r="C106" s="176">
        <f>'Kustannusarvio|Rakennusselostus'!N106</f>
        <v>0</v>
      </c>
      <c r="D106" s="176">
        <f>'Kustannusarvio|Rakennusselostus'!O106</f>
        <v>0</v>
      </c>
      <c r="E106" s="122">
        <f t="shared" si="1"/>
        <v>0</v>
      </c>
      <c r="F106" s="177">
        <f>'Kustannusarvio|Rakennusselostus'!Q106</f>
        <v>0</v>
      </c>
      <c r="G106" s="179">
        <f>'Kustannusarvio|Rakennusselostus'!R106</f>
        <v>0</v>
      </c>
    </row>
    <row r="107" spans="1:7">
      <c r="A107" s="14"/>
      <c r="B107" s="197" t="s">
        <v>80</v>
      </c>
      <c r="C107" s="176">
        <f>'Kustannusarvio|Rakennusselostus'!N107</f>
        <v>0</v>
      </c>
      <c r="D107" s="176">
        <f>'Kustannusarvio|Rakennusselostus'!O107</f>
        <v>0</v>
      </c>
      <c r="E107" s="122">
        <f t="shared" si="1"/>
        <v>0</v>
      </c>
      <c r="F107" s="177">
        <f>'Kustannusarvio|Rakennusselostus'!Q107</f>
        <v>0</v>
      </c>
      <c r="G107" s="179">
        <f>'Kustannusarvio|Rakennusselostus'!R107</f>
        <v>0</v>
      </c>
    </row>
    <row r="108" spans="1:7">
      <c r="A108" s="14"/>
      <c r="B108" s="197" t="str">
        <f>SUBSTITUTE(IF('Kustannusarvio|Rakennusselostus'!C108="",'Kustannusarvio|Rakennusselostus'!B108,'Kustannusarvio|Rakennusselostus'!C108),":","")</f>
        <v>Muu rakenne</v>
      </c>
      <c r="C108" s="176">
        <f>'Kustannusarvio|Rakennusselostus'!N108</f>
        <v>0</v>
      </c>
      <c r="D108" s="176">
        <f>'Kustannusarvio|Rakennusselostus'!O108</f>
        <v>0</v>
      </c>
      <c r="E108" s="122">
        <f t="shared" si="1"/>
        <v>0</v>
      </c>
      <c r="F108" s="177">
        <f>'Kustannusarvio|Rakennusselostus'!Q108</f>
        <v>0</v>
      </c>
      <c r="G108" s="179">
        <f>'Kustannusarvio|Rakennusselostus'!R108</f>
        <v>0</v>
      </c>
    </row>
    <row r="109" spans="1:7">
      <c r="A109" s="5" t="s">
        <v>16</v>
      </c>
      <c r="B109" s="5"/>
      <c r="C109" s="30"/>
      <c r="D109" s="30"/>
      <c r="E109" s="5"/>
      <c r="F109" s="219"/>
      <c r="G109" s="115"/>
    </row>
    <row r="110" spans="1:7">
      <c r="A110" s="14"/>
      <c r="B110" s="197" t="s">
        <v>160</v>
      </c>
      <c r="C110" s="176">
        <f>'Kustannusarvio|Rakennusselostus'!N110</f>
        <v>0</v>
      </c>
      <c r="D110" s="176">
        <f>'Kustannusarvio|Rakennusselostus'!O110</f>
        <v>0</v>
      </c>
      <c r="E110" s="122">
        <f t="shared" si="1"/>
        <v>0</v>
      </c>
      <c r="F110" s="177">
        <f>'Kustannusarvio|Rakennusselostus'!Q110</f>
        <v>0</v>
      </c>
      <c r="G110" s="179">
        <f>'Kustannusarvio|Rakennusselostus'!R110</f>
        <v>0</v>
      </c>
    </row>
    <row r="111" spans="1:7">
      <c r="A111" s="14"/>
      <c r="B111" s="197" t="s">
        <v>153</v>
      </c>
      <c r="C111" s="176">
        <f>'Kustannusarvio|Rakennusselostus'!N111</f>
        <v>0</v>
      </c>
      <c r="D111" s="176">
        <f>'Kustannusarvio|Rakennusselostus'!O111</f>
        <v>0</v>
      </c>
      <c r="E111" s="122">
        <f t="shared" si="1"/>
        <v>0</v>
      </c>
      <c r="F111" s="177">
        <f>'Kustannusarvio|Rakennusselostus'!Q111</f>
        <v>0</v>
      </c>
      <c r="G111" s="179">
        <f>'Kustannusarvio|Rakennusselostus'!R111</f>
        <v>0</v>
      </c>
    </row>
    <row r="112" spans="1:7">
      <c r="A112" s="14"/>
      <c r="B112" s="198" t="str">
        <f>SUBSTITUTE(IF('Kustannusarvio|Rakennusselostus'!C112="",'Kustannusarvio|Rakennusselostus'!B112,'Kustannusarvio|Rakennusselostus'!C112),":","")</f>
        <v>Muu tuote tai palvelu</v>
      </c>
      <c r="C112" s="176">
        <f>'Kustannusarvio|Rakennusselostus'!N112</f>
        <v>0</v>
      </c>
      <c r="D112" s="176">
        <f>'Kustannusarvio|Rakennusselostus'!O112</f>
        <v>0</v>
      </c>
      <c r="E112" s="122">
        <f t="shared" si="1"/>
        <v>0</v>
      </c>
      <c r="F112" s="177">
        <f>'Kustannusarvio|Rakennusselostus'!Q112</f>
        <v>0</v>
      </c>
      <c r="G112" s="179">
        <f>'Kustannusarvio|Rakennusselostus'!R112</f>
        <v>0</v>
      </c>
    </row>
    <row r="113" spans="1:7">
      <c r="A113" s="14"/>
      <c r="B113" s="198" t="str">
        <f>SUBSTITUTE(IF('Kustannusarvio|Rakennusselostus'!C113="",'Kustannusarvio|Rakennusselostus'!B113,'Kustannusarvio|Rakennusselostus'!C113),":","")</f>
        <v>Muu tuote tai palvelu</v>
      </c>
      <c r="C113" s="176">
        <f>'Kustannusarvio|Rakennusselostus'!N113</f>
        <v>0</v>
      </c>
      <c r="D113" s="176">
        <f>'Kustannusarvio|Rakennusselostus'!O113</f>
        <v>0</v>
      </c>
      <c r="E113" s="122">
        <f t="shared" si="1"/>
        <v>0</v>
      </c>
      <c r="F113" s="177">
        <f>'Kustannusarvio|Rakennusselostus'!Q113</f>
        <v>0</v>
      </c>
      <c r="G113" s="179">
        <f>'Kustannusarvio|Rakennusselostus'!R113</f>
        <v>0</v>
      </c>
    </row>
    <row r="114" spans="1:7" ht="15" thickBot="1">
      <c r="A114" s="14"/>
      <c r="B114" s="198" t="str">
        <f>SUBSTITUTE(IF('Kustannusarvio|Rakennusselostus'!C114="",'Kustannusarvio|Rakennusselostus'!B114,'Kustannusarvio|Rakennusselostus'!C114),":","")</f>
        <v>Muu tuote tai palvelu</v>
      </c>
      <c r="C114" s="184">
        <f>'Kustannusarvio|Rakennusselostus'!N114</f>
        <v>0</v>
      </c>
      <c r="D114" s="184">
        <f>'Kustannusarvio|Rakennusselostus'!O114</f>
        <v>0</v>
      </c>
      <c r="E114" s="141">
        <f t="shared" si="1"/>
        <v>0</v>
      </c>
      <c r="F114" s="181">
        <f>'Kustannusarvio|Rakennusselostus'!Q114</f>
        <v>0</v>
      </c>
      <c r="G114" s="183">
        <f>'Kustannusarvio|Rakennusselostus'!R114</f>
        <v>0</v>
      </c>
    </row>
    <row r="115" spans="1:7" ht="15" thickTop="1">
      <c r="B115" s="91" t="s">
        <v>161</v>
      </c>
      <c r="C115" s="8">
        <f>SUM(C8:C114)</f>
        <v>0</v>
      </c>
      <c r="D115" s="8">
        <f>SUM(D8:D114)</f>
        <v>0</v>
      </c>
      <c r="E115" s="95">
        <f>SUM(E8:E114)</f>
        <v>0</v>
      </c>
    </row>
    <row r="116" spans="1:7">
      <c r="C116" s="102" t="s">
        <v>162</v>
      </c>
      <c r="D116" s="102" t="s">
        <v>162</v>
      </c>
      <c r="E116" s="102" t="s">
        <v>163</v>
      </c>
    </row>
  </sheetData>
  <sheetProtection algorithmName="SHA-512" hashValue="fkBTr5MTHPIl6o59Xe2n8I8NH0cXEJ5FNwvHIAjfzUNUPR5BD6KMpasKmAzBewly5v6N1/DV/ewy4A1icmgKuA==" saltValue="+XcUZsrueMSFptax3JhhMQ==" spinCount="100000" sheet="1" objects="1" scenarios="1" formatCells="0" selectLockedCells="1"/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&amp;L&amp;G&amp;C&amp;G</oddHeader>
    <oddFooter>&amp;R&amp;9Lomake tuotettu Outokaira tuottamhan ry:n Vasara ja nauloja -hankkeessa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187-FF34-4CA8-8987-E9EDA0839AF2}">
  <sheetPr>
    <tabColor rgb="FFFFFF00"/>
  </sheetPr>
  <dimension ref="A1:T123"/>
  <sheetViews>
    <sheetView showGridLines="0" zoomScaleNormal="100" workbookViewId="0">
      <selection activeCell="D26" sqref="D26"/>
    </sheetView>
  </sheetViews>
  <sheetFormatPr defaultRowHeight="14.4"/>
  <cols>
    <col min="1" max="1" width="1.44140625" customWidth="1"/>
    <col min="2" max="2" width="50.21875" style="10" customWidth="1"/>
    <col min="3" max="3" width="13.77734375" style="11" customWidth="1"/>
    <col min="4" max="4" width="119.21875" style="10" customWidth="1"/>
    <col min="5" max="5" width="1" customWidth="1"/>
    <col min="6" max="6" width="9.44140625" customWidth="1"/>
    <col min="7" max="7" width="13.5546875" customWidth="1"/>
    <col min="8" max="8" width="1.5546875" customWidth="1"/>
    <col min="9" max="10" width="9.21875" customWidth="1"/>
    <col min="11" max="11" width="11.77734375" customWidth="1"/>
    <col min="12" max="12" width="34.5546875" customWidth="1"/>
  </cols>
  <sheetData>
    <row r="1" spans="1:20" ht="7.05" customHeight="1">
      <c r="A1" s="14"/>
      <c r="B1" s="15"/>
      <c r="C1" s="16"/>
      <c r="D1" s="17"/>
      <c r="E1" s="14"/>
      <c r="F1" s="85"/>
      <c r="G1" s="9"/>
      <c r="H1" s="9"/>
      <c r="I1" s="9"/>
      <c r="J1" s="9"/>
      <c r="K1" s="9"/>
      <c r="L1" s="9"/>
      <c r="N1" s="1"/>
    </row>
    <row r="2" spans="1:20" ht="19.5" customHeight="1">
      <c r="A2" s="14"/>
      <c r="B2" s="87"/>
      <c r="C2" s="243" t="s">
        <v>143</v>
      </c>
      <c r="D2" s="243"/>
      <c r="E2" s="14"/>
      <c r="F2" s="86"/>
      <c r="G2" s="80"/>
      <c r="H2" s="80"/>
      <c r="I2" s="80"/>
      <c r="L2" s="10"/>
    </row>
    <row r="3" spans="1:20">
      <c r="A3" s="14"/>
      <c r="B3" s="82" t="s">
        <v>2</v>
      </c>
      <c r="C3" s="111">
        <f>'Hankkeen tiedot'!D5</f>
        <v>0</v>
      </c>
      <c r="D3" s="112"/>
      <c r="E3" s="14"/>
      <c r="F3" s="80"/>
      <c r="G3" s="80"/>
      <c r="H3" s="80"/>
      <c r="I3" s="80"/>
      <c r="L3" s="10"/>
    </row>
    <row r="4" spans="1:20">
      <c r="A4" s="14"/>
      <c r="B4" s="82" t="s">
        <v>0</v>
      </c>
      <c r="C4" s="111">
        <f>'Hankkeen tiedot'!D6</f>
        <v>0</v>
      </c>
      <c r="D4" s="112"/>
      <c r="E4" s="14"/>
      <c r="F4" s="80"/>
      <c r="G4" s="80"/>
      <c r="H4" s="80"/>
      <c r="I4" s="80"/>
      <c r="L4" s="10"/>
    </row>
    <row r="5" spans="1:20">
      <c r="A5" s="14"/>
      <c r="B5" s="82" t="s">
        <v>1</v>
      </c>
      <c r="C5" s="111">
        <f>'Hankkeen tiedot'!D7</f>
        <v>0</v>
      </c>
      <c r="D5" s="112"/>
      <c r="E5" s="14"/>
      <c r="F5" s="80"/>
      <c r="G5" s="80"/>
      <c r="H5" s="80"/>
      <c r="I5" s="80"/>
      <c r="L5" s="10"/>
    </row>
    <row r="6" spans="1:20">
      <c r="A6" s="14"/>
      <c r="B6" s="82" t="s">
        <v>144</v>
      </c>
      <c r="C6" s="111">
        <f>'Hankkeen tiedot'!D8</f>
        <v>0</v>
      </c>
      <c r="D6" s="112"/>
      <c r="E6" s="14"/>
      <c r="F6" s="80"/>
      <c r="G6" s="80"/>
      <c r="H6" s="80"/>
      <c r="I6" s="80"/>
      <c r="L6" s="10"/>
    </row>
    <row r="7" spans="1:20">
      <c r="A7" s="14"/>
      <c r="B7" s="82" t="s">
        <v>145</v>
      </c>
      <c r="C7" s="111">
        <f>'Hankkeen tiedot'!D9</f>
        <v>0</v>
      </c>
      <c r="D7" s="111"/>
      <c r="E7" s="14"/>
      <c r="F7" s="80"/>
      <c r="G7" s="80"/>
      <c r="H7" s="80"/>
      <c r="I7" s="80"/>
      <c r="L7" s="10"/>
    </row>
    <row r="8" spans="1:20">
      <c r="A8" s="14"/>
      <c r="B8" s="82" t="s">
        <v>3</v>
      </c>
      <c r="C8" s="114">
        <f>'Hankkeen tiedot'!D10</f>
        <v>0</v>
      </c>
      <c r="D8" s="111"/>
      <c r="E8" s="14"/>
      <c r="F8" s="80"/>
      <c r="G8" s="80"/>
      <c r="H8" s="80"/>
      <c r="I8" s="80"/>
      <c r="L8" s="10"/>
    </row>
    <row r="9" spans="1:20">
      <c r="A9" s="14"/>
      <c r="B9" s="83" t="s">
        <v>146</v>
      </c>
      <c r="C9" s="111">
        <f>'Hankkeen tiedot'!D19</f>
        <v>0</v>
      </c>
      <c r="D9" s="111"/>
      <c r="E9" s="14"/>
      <c r="F9" s="80"/>
      <c r="G9" s="80"/>
      <c r="H9" s="80"/>
      <c r="I9" s="80"/>
      <c r="L9" s="10"/>
    </row>
    <row r="10" spans="1:20">
      <c r="A10" s="14"/>
      <c r="B10" s="83" t="s">
        <v>147</v>
      </c>
      <c r="C10" s="111">
        <f>'Hankkeen tiedot'!D20</f>
        <v>0</v>
      </c>
      <c r="D10" s="112"/>
      <c r="E10" s="14"/>
      <c r="F10" s="80"/>
      <c r="G10" s="80"/>
      <c r="H10" s="80"/>
      <c r="I10" s="80"/>
      <c r="L10" s="10"/>
    </row>
    <row r="11" spans="1:20">
      <c r="A11" s="14"/>
      <c r="B11" s="83" t="s">
        <v>148</v>
      </c>
      <c r="C11" s="111">
        <f>'Hankkeen tiedot'!D21</f>
        <v>0</v>
      </c>
      <c r="D11" s="112"/>
      <c r="E11" s="14"/>
      <c r="F11" s="80"/>
      <c r="G11" s="80"/>
      <c r="H11" s="80"/>
      <c r="I11" s="80"/>
      <c r="L11" s="10"/>
    </row>
    <row r="12" spans="1:20">
      <c r="A12" s="14"/>
      <c r="B12" s="83" t="s">
        <v>149</v>
      </c>
      <c r="C12" s="111">
        <f>'Hankkeen tiedot'!D22</f>
        <v>0</v>
      </c>
      <c r="D12" s="112"/>
      <c r="E12" s="14"/>
      <c r="F12" s="80"/>
      <c r="G12" s="80"/>
      <c r="H12" s="80"/>
      <c r="I12" s="80"/>
      <c r="L12" s="10"/>
    </row>
    <row r="13" spans="1:20" ht="6" customHeight="1">
      <c r="A13" s="14"/>
      <c r="B13" s="16"/>
      <c r="C13" s="112"/>
      <c r="D13" s="112"/>
      <c r="E13" s="14"/>
      <c r="F13" s="19"/>
      <c r="G13" s="19"/>
      <c r="H13" s="19"/>
      <c r="I13" s="19"/>
      <c r="J13" s="1"/>
      <c r="K13" s="1"/>
      <c r="L13" s="2"/>
      <c r="N13" s="1"/>
      <c r="O13" s="1"/>
      <c r="P13" s="1"/>
      <c r="Q13" s="1"/>
      <c r="R13" s="1"/>
      <c r="S13" s="1"/>
      <c r="T13" s="1"/>
    </row>
    <row r="14" spans="1:20" ht="30.6" customHeight="1">
      <c r="A14" s="14"/>
      <c r="B14" s="79"/>
      <c r="C14" s="84" t="s">
        <v>27</v>
      </c>
      <c r="D14" s="81" t="s">
        <v>29</v>
      </c>
      <c r="E14" s="14"/>
      <c r="F14" s="19"/>
      <c r="G14" s="19"/>
      <c r="H14" s="19"/>
      <c r="I14" s="19"/>
      <c r="J14" s="1"/>
      <c r="K14" s="1"/>
      <c r="L14" s="2"/>
      <c r="N14" s="1"/>
      <c r="O14" s="1"/>
      <c r="P14" s="1"/>
      <c r="Q14" s="1"/>
      <c r="R14" s="1"/>
      <c r="S14" s="1"/>
      <c r="T14" s="1"/>
    </row>
    <row r="15" spans="1:20">
      <c r="A15" s="5" t="s">
        <v>150</v>
      </c>
      <c r="B15" s="27"/>
      <c r="C15" s="221"/>
      <c r="D15" s="220"/>
      <c r="E15" s="14"/>
      <c r="F15" s="19"/>
      <c r="G15" s="19"/>
      <c r="H15" s="19"/>
      <c r="I15" s="19"/>
      <c r="J15" s="1"/>
      <c r="K15" s="1"/>
      <c r="L15" s="2"/>
      <c r="N15" s="1"/>
      <c r="O15" s="1"/>
      <c r="P15" s="1"/>
      <c r="Q15" s="1"/>
      <c r="R15" s="1"/>
      <c r="S15" s="1"/>
      <c r="T15" s="1"/>
    </row>
    <row r="16" spans="1:20" s="10" customFormat="1">
      <c r="A16" s="14"/>
      <c r="B16" s="199" t="s">
        <v>157</v>
      </c>
      <c r="C16" s="101">
        <f>'Kustannusarvio|Rakennusselostus'!S8</f>
        <v>0</v>
      </c>
      <c r="D16" s="104" t="str">
        <f>'Kustannusarvio|Rakennusselostus'!T8</f>
        <v>Ei toimenpiteitä</v>
      </c>
      <c r="E16" s="14"/>
      <c r="F16" s="20"/>
      <c r="G16" s="20"/>
      <c r="H16" s="20"/>
      <c r="I16" s="20"/>
      <c r="J16" s="2"/>
      <c r="K16" s="2"/>
      <c r="L16" s="2"/>
      <c r="N16" s="2"/>
      <c r="O16" s="2"/>
      <c r="P16" s="2"/>
      <c r="Q16" s="2"/>
      <c r="R16" s="2"/>
      <c r="S16" s="2"/>
      <c r="T16" s="2"/>
    </row>
    <row r="17" spans="1:20" s="10" customFormat="1">
      <c r="A17" s="14"/>
      <c r="B17" s="199" t="s">
        <v>50</v>
      </c>
      <c r="C17" s="101">
        <f>'Kustannusarvio|Rakennusselostus'!S9</f>
        <v>0</v>
      </c>
      <c r="D17" s="104" t="str">
        <f>'Kustannusarvio|Rakennusselostus'!T9</f>
        <v>Ei toimenpiteitä</v>
      </c>
      <c r="E17" s="14"/>
      <c r="F17" s="20"/>
      <c r="G17" s="20"/>
      <c r="H17" s="20"/>
      <c r="I17" s="20"/>
      <c r="J17" s="2"/>
      <c r="K17" s="2"/>
      <c r="L17" s="2"/>
      <c r="N17" s="2"/>
      <c r="O17" s="2"/>
      <c r="P17" s="2"/>
      <c r="Q17" s="2"/>
      <c r="R17" s="2"/>
      <c r="S17" s="2"/>
      <c r="T17" s="2"/>
    </row>
    <row r="18" spans="1:20" s="10" customFormat="1">
      <c r="A18" s="14"/>
      <c r="B18" s="199" t="s">
        <v>83</v>
      </c>
      <c r="C18" s="101">
        <f>'Kustannusarvio|Rakennusselostus'!S10</f>
        <v>0</v>
      </c>
      <c r="D18" s="104" t="str">
        <f>'Kustannusarvio|Rakennusselostus'!T10</f>
        <v>Ei toimenpiteitä</v>
      </c>
      <c r="E18" s="14"/>
      <c r="F18" s="20"/>
      <c r="G18" s="20"/>
      <c r="H18" s="20"/>
      <c r="I18" s="20"/>
      <c r="J18" s="2"/>
      <c r="K18" s="2"/>
      <c r="L18" s="2"/>
      <c r="N18" s="2"/>
      <c r="O18" s="2"/>
      <c r="P18" s="2"/>
      <c r="Q18" s="2"/>
      <c r="R18" s="2"/>
      <c r="S18" s="2"/>
      <c r="T18" s="2"/>
    </row>
    <row r="19" spans="1:20" s="10" customFormat="1">
      <c r="A19" s="14"/>
      <c r="B19" s="199" t="s">
        <v>151</v>
      </c>
      <c r="C19" s="101">
        <f>'Kustannusarvio|Rakennusselostus'!S11</f>
        <v>0</v>
      </c>
      <c r="D19" s="104" t="str">
        <f>'Kustannusarvio|Rakennusselostus'!T11</f>
        <v>Ei toimenpiteitä</v>
      </c>
      <c r="E19" s="14"/>
      <c r="F19" s="20"/>
      <c r="G19" s="20"/>
      <c r="H19" s="20"/>
      <c r="I19" s="20"/>
      <c r="J19" s="2"/>
      <c r="K19" s="2"/>
      <c r="L19" s="2"/>
      <c r="N19" s="2"/>
      <c r="O19" s="2"/>
      <c r="P19" s="2"/>
      <c r="Q19" s="2"/>
      <c r="R19" s="2"/>
      <c r="S19" s="2"/>
      <c r="T19" s="2"/>
    </row>
    <row r="20" spans="1:20" s="10" customFormat="1">
      <c r="A20" s="14"/>
      <c r="B20" s="199" t="s">
        <v>152</v>
      </c>
      <c r="C20" s="101">
        <f>'Kustannusarvio|Rakennusselostus'!S12</f>
        <v>0</v>
      </c>
      <c r="D20" s="104" t="str">
        <f>'Kustannusarvio|Rakennusselostus'!T12</f>
        <v>Ei toimenpiteitä</v>
      </c>
      <c r="E20" s="14"/>
      <c r="F20" s="20"/>
      <c r="G20" s="20"/>
      <c r="H20" s="20"/>
      <c r="I20" s="20"/>
      <c r="J20" s="2"/>
      <c r="K20" s="2"/>
      <c r="L20" s="2"/>
      <c r="N20" s="2"/>
      <c r="O20" s="2"/>
      <c r="P20" s="2"/>
      <c r="Q20" s="2"/>
      <c r="R20" s="2"/>
      <c r="S20" s="2"/>
      <c r="T20" s="2"/>
    </row>
    <row r="21" spans="1:20" s="10" customFormat="1">
      <c r="A21" s="14"/>
      <c r="B21" s="200" t="str">
        <f>SUBSTITUTE(IF('Kustannusarvio|Rakennusselostus'!C13="",'Kustannusarvio|Rakennusselostus'!B13,'Kustannusarvio|Rakennusselostus'!C13),":","")</f>
        <v>Muu maksu</v>
      </c>
      <c r="C21" s="101">
        <f>'Kustannusarvio|Rakennusselostus'!S13</f>
        <v>0</v>
      </c>
      <c r="D21" s="104" t="str">
        <f>'Kustannusarvio|Rakennusselostus'!T13</f>
        <v>Ei toimenpiteitä</v>
      </c>
      <c r="E21" s="14"/>
      <c r="F21" s="20"/>
      <c r="G21" s="20"/>
      <c r="H21" s="20"/>
      <c r="I21" s="20"/>
      <c r="J21" s="2"/>
      <c r="K21" s="2"/>
      <c r="L21" s="2"/>
      <c r="N21" s="2"/>
      <c r="O21" s="2"/>
      <c r="P21" s="2"/>
      <c r="Q21" s="2"/>
      <c r="R21" s="2"/>
      <c r="S21" s="2"/>
      <c r="T21" s="2"/>
    </row>
    <row r="22" spans="1:20" s="10" customFormat="1">
      <c r="A22" s="14"/>
      <c r="B22" s="200" t="str">
        <f>SUBSTITUTE(IF('Kustannusarvio|Rakennusselostus'!C14="",'Kustannusarvio|Rakennusselostus'!B14,'Kustannusarvio|Rakennusselostus'!C14),":","")</f>
        <v>Muu maksu</v>
      </c>
      <c r="C22" s="101">
        <f>'Kustannusarvio|Rakennusselostus'!S14</f>
        <v>0</v>
      </c>
      <c r="D22" s="104" t="str">
        <f>'Kustannusarvio|Rakennusselostus'!T14</f>
        <v>Ei toimenpiteitä</v>
      </c>
      <c r="E22" s="14"/>
      <c r="F22" s="20"/>
      <c r="G22" s="20"/>
      <c r="H22" s="20"/>
      <c r="I22" s="20"/>
      <c r="J22" s="2"/>
      <c r="K22" s="2"/>
      <c r="L22" s="2"/>
      <c r="N22" s="2"/>
      <c r="O22" s="2"/>
      <c r="P22" s="2"/>
      <c r="Q22" s="2"/>
      <c r="R22" s="2"/>
      <c r="S22" s="2"/>
      <c r="T22" s="2"/>
    </row>
    <row r="23" spans="1:20" s="10" customFormat="1">
      <c r="A23" s="5" t="s">
        <v>54</v>
      </c>
      <c r="B23" s="27"/>
      <c r="C23" s="223"/>
      <c r="D23" s="222"/>
      <c r="E23" s="14"/>
      <c r="F23" s="20"/>
      <c r="G23" s="20"/>
      <c r="H23" s="20"/>
      <c r="I23" s="20"/>
      <c r="J23" s="2"/>
      <c r="K23" s="2"/>
      <c r="L23" s="2"/>
      <c r="N23" s="2"/>
      <c r="O23" s="2"/>
      <c r="P23" s="2"/>
      <c r="Q23" s="2"/>
      <c r="R23" s="2"/>
      <c r="S23" s="2"/>
      <c r="T23" s="2"/>
    </row>
    <row r="24" spans="1:20" s="10" customFormat="1">
      <c r="A24" s="14"/>
      <c r="B24" s="8" t="s">
        <v>57</v>
      </c>
      <c r="C24" s="101">
        <f>'Kustannusarvio|Rakennusselostus'!S16</f>
        <v>0</v>
      </c>
      <c r="D24" s="104" t="str">
        <f>'Kustannusarvio|Rakennusselostus'!T16</f>
        <v>Ei toimenpiteitä</v>
      </c>
      <c r="E24" s="14"/>
      <c r="F24" s="20"/>
      <c r="G24" s="20"/>
      <c r="H24" s="20"/>
      <c r="I24" s="20"/>
      <c r="J24" s="2"/>
      <c r="K24" s="2"/>
      <c r="L24" s="2"/>
      <c r="N24" s="2"/>
      <c r="O24" s="2"/>
      <c r="P24" s="2"/>
      <c r="Q24" s="2"/>
      <c r="R24" s="2"/>
      <c r="S24" s="2"/>
      <c r="T24" s="2"/>
    </row>
    <row r="25" spans="1:20">
      <c r="A25" s="14"/>
      <c r="B25" s="199" t="s">
        <v>55</v>
      </c>
      <c r="C25" s="101">
        <f>'Kustannusarvio|Rakennusselostus'!S17</f>
        <v>0</v>
      </c>
      <c r="D25" s="104" t="str">
        <f>'Kustannusarvio|Rakennusselostus'!T17</f>
        <v>Ei toimenpiteitä</v>
      </c>
      <c r="E25" s="14"/>
      <c r="F25" s="19"/>
      <c r="G25" s="19"/>
      <c r="H25" s="19"/>
      <c r="I25" s="19"/>
      <c r="J25" s="1"/>
      <c r="K25" s="1"/>
      <c r="L25" s="2"/>
      <c r="N25" s="1"/>
      <c r="O25" s="1"/>
      <c r="P25" s="1"/>
      <c r="Q25" s="1"/>
      <c r="R25" s="1"/>
      <c r="S25" s="1"/>
      <c r="T25" s="1"/>
    </row>
    <row r="26" spans="1:20">
      <c r="A26" s="14"/>
      <c r="B26" s="199" t="s">
        <v>58</v>
      </c>
      <c r="C26" s="101">
        <f>'Kustannusarvio|Rakennusselostus'!S18</f>
        <v>0</v>
      </c>
      <c r="D26" s="104" t="str">
        <f>'Kustannusarvio|Rakennusselostus'!T18</f>
        <v>Ei toimenpiteitä</v>
      </c>
      <c r="E26" s="14"/>
      <c r="F26" s="19"/>
      <c r="G26" s="19"/>
      <c r="H26" s="19"/>
      <c r="I26" s="19"/>
      <c r="J26" s="1"/>
      <c r="K26" s="1"/>
      <c r="L26" s="2"/>
      <c r="N26" s="1"/>
      <c r="O26" s="1"/>
      <c r="P26" s="1"/>
      <c r="Q26" s="1"/>
      <c r="R26" s="1"/>
      <c r="S26" s="1"/>
      <c r="T26" s="1"/>
    </row>
    <row r="27" spans="1:20" s="10" customFormat="1">
      <c r="A27" s="14"/>
      <c r="B27" s="199" t="s">
        <v>86</v>
      </c>
      <c r="C27" s="101">
        <f>'Kustannusarvio|Rakennusselostus'!S19</f>
        <v>0</v>
      </c>
      <c r="D27" s="104" t="str">
        <f>'Kustannusarvio|Rakennusselostus'!T19</f>
        <v>Ei toimenpiteitä</v>
      </c>
      <c r="E27" s="14"/>
      <c r="F27" s="20"/>
      <c r="G27" s="20"/>
      <c r="H27" s="20"/>
      <c r="I27" s="20"/>
      <c r="J27" s="2"/>
      <c r="K27" s="2"/>
      <c r="L27" s="2"/>
      <c r="N27" s="2"/>
      <c r="O27" s="2"/>
      <c r="P27" s="2"/>
      <c r="Q27" s="2"/>
      <c r="R27" s="2"/>
      <c r="S27" s="2"/>
      <c r="T27" s="2"/>
    </row>
    <row r="28" spans="1:20" s="10" customFormat="1">
      <c r="A28" s="14"/>
      <c r="B28" s="199" t="s">
        <v>56</v>
      </c>
      <c r="C28" s="101">
        <f>'Kustannusarvio|Rakennusselostus'!S20</f>
        <v>0</v>
      </c>
      <c r="D28" s="104" t="str">
        <f>'Kustannusarvio|Rakennusselostus'!T20</f>
        <v>Ei toimenpiteitä</v>
      </c>
      <c r="E28" s="14"/>
      <c r="F28" s="20"/>
      <c r="G28" s="20"/>
      <c r="H28" s="20"/>
      <c r="I28" s="20"/>
      <c r="J28" s="2"/>
      <c r="K28" s="2"/>
      <c r="L28" s="2"/>
      <c r="N28" s="2"/>
      <c r="O28" s="2"/>
      <c r="P28" s="2"/>
      <c r="Q28" s="2"/>
      <c r="R28" s="2"/>
      <c r="S28" s="2"/>
      <c r="T28" s="2"/>
    </row>
    <row r="29" spans="1:20" s="10" customFormat="1">
      <c r="A29" s="14"/>
      <c r="B29" s="199" t="s">
        <v>59</v>
      </c>
      <c r="C29" s="101">
        <f>'Kustannusarvio|Rakennusselostus'!S21</f>
        <v>0</v>
      </c>
      <c r="D29" s="104" t="str">
        <f>'Kustannusarvio|Rakennusselostus'!T21</f>
        <v>Ei toimenpiteitä</v>
      </c>
      <c r="E29" s="14"/>
      <c r="F29" s="20"/>
      <c r="G29" s="20"/>
      <c r="H29" s="20"/>
      <c r="I29" s="20"/>
      <c r="J29" s="2"/>
      <c r="K29" s="2"/>
      <c r="L29" s="2"/>
      <c r="N29" s="2"/>
      <c r="O29" s="2"/>
      <c r="P29" s="2"/>
      <c r="Q29" s="2"/>
      <c r="R29" s="2"/>
      <c r="S29" s="2"/>
      <c r="T29" s="2"/>
    </row>
    <row r="30" spans="1:20" s="10" customFormat="1">
      <c r="A30" s="14"/>
      <c r="B30" s="199" t="s">
        <v>60</v>
      </c>
      <c r="C30" s="101">
        <f>'Kustannusarvio|Rakennusselostus'!S22</f>
        <v>0</v>
      </c>
      <c r="D30" s="104" t="str">
        <f>'Kustannusarvio|Rakennusselostus'!T22</f>
        <v>Ei toimenpiteitä</v>
      </c>
      <c r="E30" s="14"/>
      <c r="F30" s="20"/>
      <c r="G30" s="20"/>
      <c r="H30" s="20"/>
      <c r="I30" s="20"/>
      <c r="J30" s="2"/>
      <c r="K30" s="2"/>
      <c r="L30" s="2"/>
      <c r="N30" s="2"/>
      <c r="O30" s="2"/>
      <c r="P30" s="2"/>
      <c r="Q30" s="2"/>
      <c r="R30" s="2"/>
      <c r="S30" s="2"/>
      <c r="T30" s="2"/>
    </row>
    <row r="31" spans="1:20" s="10" customFormat="1">
      <c r="A31" s="14"/>
      <c r="B31" s="199" t="s">
        <v>61</v>
      </c>
      <c r="C31" s="101">
        <f>'Kustannusarvio|Rakennusselostus'!S23</f>
        <v>0</v>
      </c>
      <c r="D31" s="104" t="str">
        <f>'Kustannusarvio|Rakennusselostus'!T23</f>
        <v>Ei toimenpiteitä</v>
      </c>
      <c r="E31" s="14"/>
      <c r="F31" s="20"/>
      <c r="G31" s="20"/>
      <c r="H31" s="20"/>
      <c r="I31" s="20"/>
      <c r="J31" s="2"/>
      <c r="K31" s="2"/>
      <c r="L31" s="2"/>
      <c r="N31" s="2"/>
      <c r="O31" s="2"/>
      <c r="P31" s="2"/>
      <c r="Q31" s="2"/>
      <c r="R31" s="2"/>
      <c r="S31" s="2"/>
      <c r="T31" s="2"/>
    </row>
    <row r="32" spans="1:20" s="10" customFormat="1">
      <c r="A32" s="14"/>
      <c r="B32" s="200" t="str">
        <f>SUBSTITUTE(IF('Kustannusarvio|Rakennusselostus'!C24="",'Kustannusarvio|Rakennusselostus'!B24,'Kustannusarvio|Rakennusselostus'!C24),":","")</f>
        <v>Muu rakenne</v>
      </c>
      <c r="C32" s="101">
        <f>'Kustannusarvio|Rakennusselostus'!S24</f>
        <v>0</v>
      </c>
      <c r="D32" s="104" t="str">
        <f>'Kustannusarvio|Rakennusselostus'!T24</f>
        <v>Ei toimenpiteitä</v>
      </c>
      <c r="E32" s="14"/>
      <c r="F32" s="20"/>
      <c r="G32" s="20"/>
      <c r="H32" s="20"/>
      <c r="I32" s="20"/>
      <c r="J32" s="2"/>
      <c r="K32" s="2"/>
      <c r="L32" s="2"/>
      <c r="N32" s="2"/>
      <c r="O32" s="2"/>
      <c r="P32" s="2"/>
      <c r="Q32" s="2"/>
      <c r="R32" s="2"/>
      <c r="S32" s="2"/>
      <c r="T32" s="2"/>
    </row>
    <row r="33" spans="1:20" s="10" customFormat="1">
      <c r="A33" s="14"/>
      <c r="B33" s="200" t="str">
        <f>SUBSTITUTE(IF('Kustannusarvio|Rakennusselostus'!C25="",'Kustannusarvio|Rakennusselostus'!B25,'Kustannusarvio|Rakennusselostus'!C25),":","")</f>
        <v>Muu rakenne</v>
      </c>
      <c r="C33" s="101">
        <f>'Kustannusarvio|Rakennusselostus'!S25</f>
        <v>0</v>
      </c>
      <c r="D33" s="104" t="str">
        <f>'Kustannusarvio|Rakennusselostus'!T25</f>
        <v>Ei toimenpiteitä</v>
      </c>
      <c r="E33" s="14"/>
      <c r="F33" s="20"/>
      <c r="G33" s="20"/>
      <c r="H33" s="20"/>
      <c r="I33" s="20"/>
      <c r="J33" s="2"/>
      <c r="K33" s="2"/>
      <c r="L33" s="2"/>
      <c r="N33" s="2"/>
      <c r="O33" s="2"/>
      <c r="P33" s="2"/>
      <c r="Q33" s="2"/>
      <c r="R33" s="2"/>
      <c r="S33" s="2"/>
      <c r="T33" s="2"/>
    </row>
    <row r="34" spans="1:20">
      <c r="A34" s="5" t="s">
        <v>31</v>
      </c>
      <c r="B34" s="5"/>
      <c r="C34" s="223"/>
      <c r="D34" s="222"/>
      <c r="E34" s="14"/>
      <c r="F34" s="19"/>
      <c r="G34" s="19"/>
      <c r="H34" s="19"/>
      <c r="I34" s="19"/>
      <c r="J34" s="1"/>
      <c r="K34" s="1"/>
      <c r="L34" s="2"/>
      <c r="N34" s="1"/>
      <c r="O34" s="1"/>
      <c r="P34" s="1"/>
      <c r="Q34" s="1"/>
      <c r="R34" s="1"/>
      <c r="S34" s="1"/>
      <c r="T34" s="1"/>
    </row>
    <row r="35" spans="1:20" s="10" customFormat="1">
      <c r="A35" s="14"/>
      <c r="B35" s="199" t="s">
        <v>43</v>
      </c>
      <c r="C35" s="101">
        <f>'Kustannusarvio|Rakennusselostus'!S27</f>
        <v>0</v>
      </c>
      <c r="D35" s="104" t="str">
        <f>'Kustannusarvio|Rakennusselostus'!T27</f>
        <v>Ei toimenpiteitä</v>
      </c>
      <c r="E35" s="14"/>
      <c r="F35" s="20"/>
      <c r="G35" s="20"/>
      <c r="H35" s="20"/>
      <c r="I35" s="20"/>
      <c r="J35" s="2"/>
      <c r="K35" s="2"/>
      <c r="L35" s="2"/>
      <c r="N35" s="2"/>
      <c r="O35" s="2"/>
      <c r="P35" s="2"/>
      <c r="Q35" s="2"/>
      <c r="R35" s="2"/>
      <c r="S35" s="2"/>
      <c r="T35" s="2"/>
    </row>
    <row r="36" spans="1:20">
      <c r="A36" s="14"/>
      <c r="B36" s="199" t="s">
        <v>87</v>
      </c>
      <c r="C36" s="101">
        <f>'Kustannusarvio|Rakennusselostus'!S28</f>
        <v>0</v>
      </c>
      <c r="D36" s="104" t="str">
        <f>'Kustannusarvio|Rakennusselostus'!T28</f>
        <v>Ei toimenpiteitä</v>
      </c>
      <c r="E36" s="14"/>
      <c r="F36" s="19"/>
      <c r="G36" s="19"/>
      <c r="H36" s="19"/>
      <c r="I36" s="19"/>
      <c r="J36" s="1"/>
      <c r="K36" s="1"/>
      <c r="L36" s="2"/>
      <c r="N36" s="1"/>
      <c r="O36" s="1"/>
      <c r="P36" s="1"/>
      <c r="Q36" s="1"/>
      <c r="R36" s="1"/>
      <c r="S36" s="1"/>
      <c r="T36" s="1"/>
    </row>
    <row r="37" spans="1:20" s="10" customFormat="1">
      <c r="A37" s="14"/>
      <c r="B37" s="199" t="s">
        <v>62</v>
      </c>
      <c r="C37" s="101">
        <f>'Kustannusarvio|Rakennusselostus'!S29</f>
        <v>0</v>
      </c>
      <c r="D37" s="104" t="str">
        <f>'Kustannusarvio|Rakennusselostus'!T29</f>
        <v>Ei toimenpiteitä</v>
      </c>
      <c r="E37" s="14"/>
      <c r="F37" s="20"/>
      <c r="G37" s="20"/>
      <c r="H37" s="20"/>
      <c r="I37" s="20"/>
      <c r="J37" s="2"/>
      <c r="K37" s="2"/>
      <c r="L37" s="2"/>
      <c r="N37" s="2"/>
      <c r="O37" s="2"/>
      <c r="P37" s="2"/>
      <c r="Q37" s="2"/>
      <c r="R37" s="2"/>
      <c r="S37" s="2"/>
      <c r="T37" s="2"/>
    </row>
    <row r="38" spans="1:20" s="10" customFormat="1">
      <c r="A38" s="14"/>
      <c r="B38" s="199" t="s">
        <v>96</v>
      </c>
      <c r="C38" s="101">
        <f>'Kustannusarvio|Rakennusselostus'!S30</f>
        <v>0</v>
      </c>
      <c r="D38" s="104" t="str">
        <f>'Kustannusarvio|Rakennusselostus'!T30</f>
        <v>Ei toimenpiteitä</v>
      </c>
      <c r="E38" s="14"/>
      <c r="F38" s="20"/>
      <c r="G38" s="20"/>
      <c r="H38" s="20"/>
      <c r="I38" s="20"/>
      <c r="J38" s="2"/>
      <c r="K38" s="2"/>
      <c r="L38" s="2"/>
      <c r="N38" s="2"/>
      <c r="O38" s="2"/>
      <c r="P38" s="2"/>
      <c r="Q38" s="2"/>
      <c r="R38" s="2"/>
      <c r="S38" s="2"/>
      <c r="T38" s="2"/>
    </row>
    <row r="39" spans="1:20" s="10" customFormat="1">
      <c r="A39" s="14"/>
      <c r="B39" s="199" t="s">
        <v>97</v>
      </c>
      <c r="C39" s="101">
        <f>'Kustannusarvio|Rakennusselostus'!S31</f>
        <v>0</v>
      </c>
      <c r="D39" s="104" t="str">
        <f>'Kustannusarvio|Rakennusselostus'!T31</f>
        <v>Ei toimenpiteitä</v>
      </c>
      <c r="E39" s="14"/>
      <c r="F39" s="20"/>
      <c r="G39" s="20"/>
      <c r="H39" s="20"/>
      <c r="I39" s="20"/>
      <c r="J39" s="2"/>
      <c r="K39" s="2"/>
      <c r="L39" s="2"/>
      <c r="N39" s="2"/>
      <c r="O39" s="2"/>
      <c r="P39" s="2"/>
      <c r="Q39" s="2"/>
      <c r="R39" s="2"/>
      <c r="S39" s="2"/>
      <c r="T39" s="2"/>
    </row>
    <row r="40" spans="1:20" s="10" customFormat="1">
      <c r="A40" s="14"/>
      <c r="B40" s="8" t="s">
        <v>45</v>
      </c>
      <c r="C40" s="101">
        <f>'Kustannusarvio|Rakennusselostus'!S32</f>
        <v>0</v>
      </c>
      <c r="D40" s="104" t="str">
        <f>'Kustannusarvio|Rakennusselostus'!T32</f>
        <v>Ei toimenpiteitä</v>
      </c>
      <c r="E40" s="14"/>
      <c r="F40" s="20"/>
      <c r="G40" s="20"/>
      <c r="H40" s="20"/>
      <c r="I40" s="20"/>
      <c r="J40" s="2"/>
      <c r="K40" s="2"/>
      <c r="L40" s="2"/>
      <c r="N40" s="2"/>
      <c r="O40" s="2"/>
      <c r="P40" s="2"/>
      <c r="Q40" s="2"/>
      <c r="R40" s="2"/>
      <c r="S40" s="2"/>
      <c r="T40" s="2"/>
    </row>
    <row r="41" spans="1:20" s="10" customFormat="1">
      <c r="A41" s="14"/>
      <c r="B41" s="8" t="s">
        <v>98</v>
      </c>
      <c r="C41" s="101">
        <f>'Kustannusarvio|Rakennusselostus'!S33</f>
        <v>0</v>
      </c>
      <c r="D41" s="104" t="str">
        <f>'Kustannusarvio|Rakennusselostus'!T33</f>
        <v>Ei toimenpiteitä</v>
      </c>
      <c r="E41" s="14"/>
      <c r="F41" s="20"/>
      <c r="G41" s="20"/>
      <c r="H41" s="20"/>
      <c r="I41" s="20"/>
      <c r="J41" s="2"/>
      <c r="K41" s="2"/>
      <c r="L41" s="2"/>
      <c r="N41" s="2"/>
      <c r="O41" s="2"/>
      <c r="P41" s="2"/>
      <c r="Q41" s="2"/>
      <c r="R41" s="2"/>
      <c r="S41" s="2"/>
      <c r="T41" s="2"/>
    </row>
    <row r="42" spans="1:20" s="10" customFormat="1">
      <c r="A42" s="14"/>
      <c r="B42" s="201" t="str">
        <f>SUBSTITUTE(IF('Kustannusarvio|Rakennusselostus'!C34="",'Kustannusarvio|Rakennusselostus'!B34,'Kustannusarvio|Rakennusselostus'!C34),":","")</f>
        <v>Muu rakenne</v>
      </c>
      <c r="C42" s="101">
        <f>'Kustannusarvio|Rakennusselostus'!S34</f>
        <v>0</v>
      </c>
      <c r="D42" s="104" t="str">
        <f>'Kustannusarvio|Rakennusselostus'!T34</f>
        <v>Ei toimenpiteitä</v>
      </c>
      <c r="E42" s="14"/>
      <c r="F42" s="20"/>
      <c r="G42" s="20"/>
      <c r="H42" s="20"/>
      <c r="I42" s="20"/>
      <c r="J42" s="2"/>
      <c r="K42" s="2"/>
      <c r="L42" s="2"/>
      <c r="N42" s="2"/>
      <c r="O42" s="2"/>
      <c r="P42" s="2"/>
      <c r="Q42" s="2"/>
      <c r="R42" s="2"/>
      <c r="S42" s="2"/>
      <c r="T42" s="2"/>
    </row>
    <row r="43" spans="1:20" s="10" customFormat="1">
      <c r="A43" s="14"/>
      <c r="B43" s="201" t="str">
        <f>SUBSTITUTE(IF('Kustannusarvio|Rakennusselostus'!C35="",'Kustannusarvio|Rakennusselostus'!B35,'Kustannusarvio|Rakennusselostus'!C35),":","")</f>
        <v>Muu rakenne</v>
      </c>
      <c r="C43" s="101">
        <f>'Kustannusarvio|Rakennusselostus'!S35</f>
        <v>0</v>
      </c>
      <c r="D43" s="104" t="str">
        <f>'Kustannusarvio|Rakennusselostus'!T35</f>
        <v>Ei toimenpiteitä</v>
      </c>
      <c r="E43" s="14"/>
      <c r="F43" s="20"/>
      <c r="G43" s="20"/>
      <c r="H43" s="20"/>
      <c r="I43" s="20"/>
      <c r="J43" s="2"/>
      <c r="K43" s="2"/>
      <c r="L43" s="2"/>
      <c r="N43" s="2"/>
      <c r="O43" s="2"/>
      <c r="P43" s="2"/>
      <c r="Q43" s="2"/>
      <c r="R43" s="2"/>
      <c r="S43" s="2"/>
      <c r="T43" s="2"/>
    </row>
    <row r="44" spans="1:20" s="10" customFormat="1">
      <c r="A44" s="5" t="s">
        <v>32</v>
      </c>
      <c r="B44" s="5"/>
      <c r="C44" s="223"/>
      <c r="D44" s="222"/>
      <c r="E44" s="14"/>
      <c r="F44" s="20"/>
      <c r="G44" s="20"/>
      <c r="H44" s="20"/>
      <c r="I44" s="20"/>
      <c r="J44" s="2"/>
      <c r="K44" s="2"/>
      <c r="L44" s="2"/>
      <c r="N44" s="2"/>
      <c r="O44" s="2"/>
      <c r="P44" s="2"/>
      <c r="Q44" s="2"/>
      <c r="R44" s="2"/>
      <c r="S44" s="2"/>
      <c r="T44" s="2"/>
    </row>
    <row r="45" spans="1:20">
      <c r="A45" s="14"/>
      <c r="B45" s="8" t="s">
        <v>88</v>
      </c>
      <c r="C45" s="101">
        <f>'Kustannusarvio|Rakennusselostus'!S37</f>
        <v>0</v>
      </c>
      <c r="D45" s="104" t="str">
        <f>'Kustannusarvio|Rakennusselostus'!T37</f>
        <v>Ei toimenpiteitä</v>
      </c>
      <c r="E45" s="14"/>
      <c r="F45" s="19"/>
      <c r="G45" s="19"/>
      <c r="H45" s="19"/>
      <c r="I45" s="19"/>
      <c r="J45" s="1"/>
      <c r="K45" s="1"/>
      <c r="L45" s="2"/>
      <c r="N45" s="1"/>
      <c r="O45" s="1"/>
      <c r="P45" s="1"/>
      <c r="Q45" s="1"/>
      <c r="R45" s="1"/>
      <c r="S45" s="1"/>
      <c r="T45" s="1"/>
    </row>
    <row r="46" spans="1:20" s="10" customFormat="1">
      <c r="A46" s="14"/>
      <c r="B46" s="8" t="s">
        <v>89</v>
      </c>
      <c r="C46" s="101">
        <f>'Kustannusarvio|Rakennusselostus'!S38</f>
        <v>0</v>
      </c>
      <c r="D46" s="104" t="str">
        <f>'Kustannusarvio|Rakennusselostus'!T38</f>
        <v>Ei toimenpiteitä</v>
      </c>
      <c r="E46" s="14"/>
      <c r="F46" s="20"/>
      <c r="G46" s="20"/>
      <c r="H46" s="20"/>
      <c r="I46" s="20"/>
      <c r="J46" s="2"/>
      <c r="K46" s="2"/>
      <c r="L46" s="2"/>
      <c r="N46" s="2"/>
      <c r="O46" s="2"/>
      <c r="P46" s="2"/>
      <c r="Q46" s="2"/>
      <c r="R46" s="2"/>
      <c r="S46" s="2"/>
      <c r="T46" s="2"/>
    </row>
    <row r="47" spans="1:20" s="10" customFormat="1">
      <c r="A47" s="14"/>
      <c r="B47" s="199" t="s">
        <v>36</v>
      </c>
      <c r="C47" s="101">
        <f>'Kustannusarvio|Rakennusselostus'!S39</f>
        <v>0</v>
      </c>
      <c r="D47" s="104" t="str">
        <f>'Kustannusarvio|Rakennusselostus'!T39</f>
        <v>Ei toimenpiteitä</v>
      </c>
      <c r="E47" s="14"/>
      <c r="F47" s="20"/>
      <c r="G47" s="20"/>
      <c r="H47" s="20"/>
      <c r="I47" s="20"/>
      <c r="J47" s="2"/>
      <c r="K47" s="2"/>
      <c r="L47" s="2"/>
      <c r="N47" s="2"/>
      <c r="O47" s="2"/>
      <c r="P47" s="2"/>
      <c r="Q47" s="2"/>
      <c r="R47" s="2"/>
      <c r="S47" s="2"/>
      <c r="T47" s="2"/>
    </row>
    <row r="48" spans="1:20" s="10" customFormat="1">
      <c r="A48" s="14"/>
      <c r="B48" s="199" t="s">
        <v>48</v>
      </c>
      <c r="C48" s="101">
        <f>'Kustannusarvio|Rakennusselostus'!S40</f>
        <v>0</v>
      </c>
      <c r="D48" s="104" t="str">
        <f>'Kustannusarvio|Rakennusselostus'!T40</f>
        <v>Ei toimenpiteitä</v>
      </c>
      <c r="E48" s="14"/>
      <c r="F48" s="20"/>
      <c r="G48" s="20"/>
      <c r="H48" s="20"/>
      <c r="I48" s="20"/>
      <c r="J48" s="2"/>
      <c r="K48" s="2"/>
      <c r="L48" s="2"/>
      <c r="N48" s="2"/>
      <c r="O48" s="2"/>
      <c r="P48" s="2"/>
      <c r="Q48" s="2"/>
      <c r="R48" s="2"/>
      <c r="S48" s="2"/>
      <c r="T48" s="2"/>
    </row>
    <row r="49" spans="1:20">
      <c r="A49" s="14"/>
      <c r="B49" s="8" t="s">
        <v>99</v>
      </c>
      <c r="C49" s="101">
        <f>'Kustannusarvio|Rakennusselostus'!S41</f>
        <v>0</v>
      </c>
      <c r="D49" s="104" t="str">
        <f>'Kustannusarvio|Rakennusselostus'!T41</f>
        <v>Ei toimenpiteitä</v>
      </c>
      <c r="E49" s="14"/>
      <c r="F49" s="19"/>
      <c r="G49" s="19"/>
      <c r="H49" s="19"/>
      <c r="I49" s="19"/>
      <c r="J49" s="1"/>
      <c r="K49" s="1"/>
      <c r="L49" s="2"/>
      <c r="N49" s="1"/>
      <c r="O49" s="1"/>
      <c r="P49" s="1"/>
      <c r="Q49" s="1"/>
      <c r="R49" s="1"/>
      <c r="S49" s="1"/>
      <c r="T49" s="1"/>
    </row>
    <row r="50" spans="1:20" s="10" customFormat="1">
      <c r="A50" s="14"/>
      <c r="B50" s="199" t="s">
        <v>37</v>
      </c>
      <c r="C50" s="101">
        <f>'Kustannusarvio|Rakennusselostus'!S42</f>
        <v>0</v>
      </c>
      <c r="D50" s="104" t="str">
        <f>'Kustannusarvio|Rakennusselostus'!T42</f>
        <v>Ei toimenpiteitä</v>
      </c>
      <c r="E50" s="14"/>
      <c r="F50" s="20"/>
      <c r="G50" s="20"/>
      <c r="H50" s="20"/>
      <c r="I50" s="20"/>
      <c r="J50" s="2"/>
      <c r="K50" s="2"/>
      <c r="L50" s="2"/>
      <c r="N50" s="2"/>
      <c r="O50" s="2"/>
      <c r="P50" s="2"/>
      <c r="Q50" s="2"/>
      <c r="R50" s="2"/>
      <c r="S50" s="2"/>
      <c r="T50" s="2"/>
    </row>
    <row r="51" spans="1:20" s="10" customFormat="1">
      <c r="A51" s="14"/>
      <c r="B51" s="199" t="s">
        <v>35</v>
      </c>
      <c r="C51" s="101">
        <f>'Kustannusarvio|Rakennusselostus'!S43</f>
        <v>0</v>
      </c>
      <c r="D51" s="104" t="str">
        <f>'Kustannusarvio|Rakennusselostus'!T43</f>
        <v>Ei toimenpiteitä</v>
      </c>
      <c r="E51" s="14"/>
      <c r="F51" s="20"/>
      <c r="G51" s="20"/>
      <c r="H51" s="20"/>
      <c r="I51" s="20"/>
      <c r="J51" s="2"/>
      <c r="K51" s="2"/>
      <c r="L51" s="2"/>
      <c r="N51" s="2"/>
      <c r="O51" s="2"/>
      <c r="P51" s="2"/>
      <c r="Q51" s="2"/>
      <c r="R51" s="2"/>
      <c r="S51" s="2"/>
      <c r="T51" s="2"/>
    </row>
    <row r="52" spans="1:20" s="10" customFormat="1">
      <c r="A52" s="14"/>
      <c r="B52" s="8" t="s">
        <v>47</v>
      </c>
      <c r="C52" s="101">
        <f>'Kustannusarvio|Rakennusselostus'!S44</f>
        <v>0</v>
      </c>
      <c r="D52" s="104" t="str">
        <f>'Kustannusarvio|Rakennusselostus'!T44</f>
        <v>Ei toimenpiteitä</v>
      </c>
      <c r="E52" s="14"/>
      <c r="F52" s="20"/>
      <c r="G52" s="20"/>
      <c r="H52" s="20"/>
      <c r="I52" s="20"/>
      <c r="J52" s="2"/>
      <c r="K52" s="2"/>
      <c r="L52" s="2"/>
      <c r="N52" s="2"/>
      <c r="O52" s="2"/>
      <c r="P52" s="2"/>
      <c r="Q52" s="2"/>
      <c r="R52" s="2"/>
      <c r="S52" s="2"/>
      <c r="T52" s="2"/>
    </row>
    <row r="53" spans="1:20" s="10" customFormat="1">
      <c r="A53" s="14"/>
      <c r="B53" s="8" t="s">
        <v>101</v>
      </c>
      <c r="C53" s="101">
        <f>'Kustannusarvio|Rakennusselostus'!S45</f>
        <v>0</v>
      </c>
      <c r="D53" s="104" t="str">
        <f>'Kustannusarvio|Rakennusselostus'!T45</f>
        <v>Ei toimenpiteitä</v>
      </c>
      <c r="E53" s="14"/>
      <c r="F53" s="20"/>
      <c r="G53" s="20"/>
      <c r="H53" s="20"/>
      <c r="I53" s="20"/>
      <c r="J53" s="2"/>
      <c r="K53" s="2"/>
      <c r="L53" s="2"/>
      <c r="N53" s="2"/>
      <c r="O53" s="2"/>
      <c r="P53" s="2"/>
      <c r="Q53" s="2"/>
      <c r="R53" s="2"/>
      <c r="S53" s="2"/>
      <c r="T53" s="2"/>
    </row>
    <row r="54" spans="1:20">
      <c r="A54" s="14"/>
      <c r="B54" s="8" t="s">
        <v>45</v>
      </c>
      <c r="C54" s="101">
        <f>'Kustannusarvio|Rakennusselostus'!S46</f>
        <v>0</v>
      </c>
      <c r="D54" s="104" t="str">
        <f>'Kustannusarvio|Rakennusselostus'!T46</f>
        <v>Ei toimenpiteitä</v>
      </c>
      <c r="E54" s="14"/>
      <c r="F54" s="19"/>
      <c r="G54" s="19"/>
      <c r="H54" s="19"/>
      <c r="I54" s="19"/>
      <c r="J54" s="1"/>
      <c r="K54" s="1"/>
      <c r="L54" s="2"/>
      <c r="N54" s="1"/>
      <c r="O54" s="1"/>
      <c r="P54" s="1"/>
      <c r="Q54" s="1"/>
      <c r="R54" s="1"/>
      <c r="S54" s="1"/>
      <c r="T54" s="1"/>
    </row>
    <row r="55" spans="1:20" s="10" customFormat="1">
      <c r="A55" s="14"/>
      <c r="B55" s="201" t="str">
        <f>SUBSTITUTE(IF('Kustannusarvio|Rakennusselostus'!C47="",'Kustannusarvio|Rakennusselostus'!B47,'Kustannusarvio|Rakennusselostus'!C47),":","")</f>
        <v>Muu rakenne</v>
      </c>
      <c r="C55" s="101">
        <f>'Kustannusarvio|Rakennusselostus'!S47</f>
        <v>0</v>
      </c>
      <c r="D55" s="104" t="str">
        <f>'Kustannusarvio|Rakennusselostus'!T47</f>
        <v>Ei toimenpiteitä</v>
      </c>
      <c r="E55" s="14"/>
      <c r="F55" s="20"/>
      <c r="G55" s="20"/>
      <c r="H55" s="20"/>
      <c r="I55" s="20"/>
      <c r="J55" s="2"/>
      <c r="K55" s="2"/>
      <c r="L55" s="2"/>
      <c r="N55" s="2"/>
      <c r="O55" s="2"/>
      <c r="P55" s="2"/>
      <c r="Q55" s="2"/>
      <c r="R55" s="2"/>
      <c r="S55" s="2"/>
      <c r="T55" s="2"/>
    </row>
    <row r="56" spans="1:20" s="10" customFormat="1">
      <c r="A56" s="14"/>
      <c r="B56" s="201" t="str">
        <f>SUBSTITUTE(IF('Kustannusarvio|Rakennusselostus'!C48="",'Kustannusarvio|Rakennusselostus'!B48,'Kustannusarvio|Rakennusselostus'!C48),":","")</f>
        <v>Muu rakenne</v>
      </c>
      <c r="C56" s="101">
        <f>'Kustannusarvio|Rakennusselostus'!S48</f>
        <v>0</v>
      </c>
      <c r="D56" s="104" t="str">
        <f>'Kustannusarvio|Rakennusselostus'!T48</f>
        <v>Ei toimenpiteitä</v>
      </c>
      <c r="E56" s="14"/>
      <c r="F56" s="20"/>
      <c r="G56" s="20"/>
      <c r="H56" s="20"/>
      <c r="I56" s="20"/>
      <c r="J56" s="2"/>
      <c r="K56" s="2"/>
      <c r="L56" s="2"/>
      <c r="N56" s="2"/>
      <c r="O56" s="2"/>
      <c r="P56" s="2"/>
      <c r="Q56" s="2"/>
      <c r="R56" s="2"/>
      <c r="S56" s="2"/>
      <c r="T56" s="2"/>
    </row>
    <row r="57" spans="1:20" s="10" customFormat="1">
      <c r="A57" s="5" t="s">
        <v>63</v>
      </c>
      <c r="B57" s="5"/>
      <c r="C57" s="223"/>
      <c r="D57" s="222"/>
      <c r="E57" s="14"/>
      <c r="F57" s="20"/>
      <c r="G57" s="20"/>
      <c r="H57" s="20"/>
      <c r="I57" s="20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>
      <c r="A58" s="14"/>
      <c r="B58" s="199" t="s">
        <v>67</v>
      </c>
      <c r="C58" s="101">
        <f>'Kustannusarvio|Rakennusselostus'!S50</f>
        <v>0</v>
      </c>
      <c r="D58" s="104" t="str">
        <f>'Kustannusarvio|Rakennusselostus'!T50</f>
        <v>Ei toimenpiteitä</v>
      </c>
      <c r="E58" s="14"/>
      <c r="F58" s="19"/>
      <c r="G58" s="19"/>
      <c r="H58" s="19"/>
      <c r="I58" s="19"/>
      <c r="J58" s="1"/>
      <c r="K58" s="1"/>
      <c r="L58" s="2"/>
      <c r="N58" s="1"/>
      <c r="O58" s="1"/>
      <c r="P58" s="1"/>
      <c r="Q58" s="1"/>
      <c r="R58" s="1"/>
      <c r="S58" s="1"/>
      <c r="T58" s="1"/>
    </row>
    <row r="59" spans="1:20" s="10" customFormat="1">
      <c r="A59" s="14"/>
      <c r="B59" s="199" t="s">
        <v>68</v>
      </c>
      <c r="C59" s="101">
        <f>'Kustannusarvio|Rakennusselostus'!S51</f>
        <v>0</v>
      </c>
      <c r="D59" s="104" t="str">
        <f>'Kustannusarvio|Rakennusselostus'!T51</f>
        <v>Ei toimenpiteitä</v>
      </c>
      <c r="E59" s="14"/>
      <c r="F59" s="20"/>
      <c r="G59" s="20"/>
      <c r="H59" s="20"/>
      <c r="I59" s="20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s="10" customFormat="1">
      <c r="A60" s="14"/>
      <c r="B60" s="199" t="s">
        <v>74</v>
      </c>
      <c r="C60" s="101">
        <f>'Kustannusarvio|Rakennusselostus'!S52</f>
        <v>0</v>
      </c>
      <c r="D60" s="104" t="str">
        <f>'Kustannusarvio|Rakennusselostus'!T52</f>
        <v>Ei toimenpiteitä</v>
      </c>
      <c r="E60" s="14"/>
      <c r="F60" s="20"/>
      <c r="G60" s="20"/>
      <c r="H60" s="20"/>
      <c r="I60" s="20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s="10" customFormat="1">
      <c r="A61" s="14"/>
      <c r="B61" s="199" t="s">
        <v>66</v>
      </c>
      <c r="C61" s="101">
        <f>'Kustannusarvio|Rakennusselostus'!S53</f>
        <v>0</v>
      </c>
      <c r="D61" s="104" t="str">
        <f>'Kustannusarvio|Rakennusselostus'!T53</f>
        <v>Ei toimenpiteitä</v>
      </c>
      <c r="E61" s="14"/>
      <c r="F61" s="20"/>
      <c r="G61" s="20"/>
      <c r="H61" s="20"/>
      <c r="I61" s="20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s="10" customFormat="1">
      <c r="A62" s="14"/>
      <c r="B62" s="8" t="s">
        <v>64</v>
      </c>
      <c r="C62" s="101">
        <f>'Kustannusarvio|Rakennusselostus'!S54</f>
        <v>0</v>
      </c>
      <c r="D62" s="104" t="str">
        <f>'Kustannusarvio|Rakennusselostus'!T54</f>
        <v>Ei toimenpiteitä</v>
      </c>
      <c r="E62" s="14"/>
      <c r="F62" s="20"/>
      <c r="G62" s="20"/>
      <c r="H62" s="20"/>
      <c r="I62" s="20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>
      <c r="A63" s="14"/>
      <c r="B63" s="8" t="s">
        <v>65</v>
      </c>
      <c r="C63" s="101">
        <f>'Kustannusarvio|Rakennusselostus'!S55</f>
        <v>0</v>
      </c>
      <c r="D63" s="104" t="str">
        <f>'Kustannusarvio|Rakennusselostus'!T55</f>
        <v>Ei toimenpiteitä</v>
      </c>
      <c r="E63" s="14"/>
      <c r="F63" s="19"/>
      <c r="G63" s="19"/>
      <c r="H63" s="19"/>
      <c r="I63" s="19"/>
      <c r="J63" s="1"/>
      <c r="K63" s="1"/>
      <c r="L63" s="2"/>
      <c r="N63" s="1"/>
      <c r="O63" s="1"/>
      <c r="P63" s="1"/>
      <c r="Q63" s="1"/>
      <c r="R63" s="1"/>
      <c r="S63" s="1"/>
      <c r="T63" s="1"/>
    </row>
    <row r="64" spans="1:20" s="10" customFormat="1">
      <c r="A64" s="14"/>
      <c r="B64" s="201" t="str">
        <f>SUBSTITUTE(IF('Kustannusarvio|Rakennusselostus'!C56="",'Kustannusarvio|Rakennusselostus'!B56,'Kustannusarvio|Rakennusselostus'!C56),":","")</f>
        <v>Muu rakenne</v>
      </c>
      <c r="C64" s="101">
        <f>'Kustannusarvio|Rakennusselostus'!S56</f>
        <v>0</v>
      </c>
      <c r="D64" s="104" t="str">
        <f>'Kustannusarvio|Rakennusselostus'!T56</f>
        <v>Ei toimenpiteitä</v>
      </c>
      <c r="E64" s="14"/>
      <c r="F64" s="20"/>
      <c r="G64" s="20"/>
      <c r="H64" s="20"/>
      <c r="I64" s="20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s="10" customFormat="1">
      <c r="A65" s="14"/>
      <c r="B65" s="201" t="str">
        <f>SUBSTITUTE(IF('Kustannusarvio|Rakennusselostus'!C57="",'Kustannusarvio|Rakennusselostus'!B57,'Kustannusarvio|Rakennusselostus'!C57),":","")</f>
        <v>Muu rakenne</v>
      </c>
      <c r="C65" s="101">
        <f>'Kustannusarvio|Rakennusselostus'!S57</f>
        <v>0</v>
      </c>
      <c r="D65" s="104" t="str">
        <f>'Kustannusarvio|Rakennusselostus'!T57</f>
        <v>Ei toimenpiteitä</v>
      </c>
      <c r="E65" s="14"/>
      <c r="F65" s="20"/>
      <c r="G65" s="20"/>
      <c r="H65" s="20"/>
      <c r="I65" s="20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s="10" customFormat="1">
      <c r="A66" s="5" t="s">
        <v>44</v>
      </c>
      <c r="B66" s="5"/>
      <c r="C66" s="223"/>
      <c r="D66" s="222"/>
      <c r="E66" s="14"/>
      <c r="F66" s="20"/>
      <c r="G66" s="20"/>
      <c r="H66" s="20"/>
      <c r="I66" s="20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>
      <c r="A67" s="14"/>
      <c r="B67" s="199" t="s">
        <v>69</v>
      </c>
      <c r="C67" s="101">
        <f>'Kustannusarvio|Rakennusselostus'!S59</f>
        <v>0</v>
      </c>
      <c r="D67" s="104" t="str">
        <f>'Kustannusarvio|Rakennusselostus'!T59</f>
        <v>Ei toimenpiteitä</v>
      </c>
      <c r="E67" s="14"/>
      <c r="F67" s="19"/>
      <c r="G67" s="19"/>
      <c r="H67" s="19"/>
      <c r="I67" s="19"/>
      <c r="J67" s="1"/>
      <c r="K67" s="1"/>
      <c r="L67" s="2"/>
      <c r="N67" s="1"/>
      <c r="O67" s="1"/>
      <c r="P67" s="1"/>
      <c r="Q67" s="1"/>
      <c r="R67" s="1"/>
      <c r="S67" s="1"/>
      <c r="T67" s="1"/>
    </row>
    <row r="68" spans="1:20" s="10" customFormat="1">
      <c r="A68" s="14"/>
      <c r="B68" s="8" t="s">
        <v>70</v>
      </c>
      <c r="C68" s="101">
        <f>'Kustannusarvio|Rakennusselostus'!S60</f>
        <v>0</v>
      </c>
      <c r="D68" s="104" t="str">
        <f>'Kustannusarvio|Rakennusselostus'!T60</f>
        <v>Ei toimenpiteitä</v>
      </c>
      <c r="E68" s="14"/>
      <c r="F68" s="20"/>
      <c r="G68" s="20"/>
      <c r="H68" s="20"/>
      <c r="I68" s="20"/>
      <c r="J68" s="2"/>
      <c r="K68" s="2"/>
      <c r="L68" s="2"/>
      <c r="N68" s="2"/>
      <c r="O68" s="2"/>
      <c r="P68" s="2"/>
      <c r="Q68" s="2"/>
      <c r="R68" s="2"/>
      <c r="S68" s="2"/>
      <c r="T68" s="2"/>
    </row>
    <row r="69" spans="1:20" s="10" customFormat="1">
      <c r="A69" s="14"/>
      <c r="B69" s="8" t="s">
        <v>71</v>
      </c>
      <c r="C69" s="101">
        <f>'Kustannusarvio|Rakennusselostus'!S61</f>
        <v>0</v>
      </c>
      <c r="D69" s="104" t="str">
        <f>'Kustannusarvio|Rakennusselostus'!T61</f>
        <v>Ei toimenpiteitä</v>
      </c>
      <c r="E69" s="14"/>
      <c r="F69" s="20"/>
      <c r="G69" s="20"/>
      <c r="H69" s="20"/>
      <c r="I69" s="20"/>
      <c r="J69" s="2"/>
      <c r="K69" s="2"/>
      <c r="L69" s="2"/>
      <c r="N69" s="2"/>
      <c r="O69" s="2"/>
      <c r="P69" s="2"/>
      <c r="Q69" s="2"/>
      <c r="R69" s="2"/>
      <c r="S69" s="2"/>
      <c r="T69" s="2"/>
    </row>
    <row r="70" spans="1:20">
      <c r="A70" s="14"/>
      <c r="B70" s="8" t="s">
        <v>46</v>
      </c>
      <c r="C70" s="101">
        <f>'Kustannusarvio|Rakennusselostus'!S62</f>
        <v>0</v>
      </c>
      <c r="D70" s="104" t="str">
        <f>'Kustannusarvio|Rakennusselostus'!T62</f>
        <v>Ei toimenpiteitä</v>
      </c>
      <c r="E70" s="14"/>
      <c r="F70" s="19"/>
      <c r="G70" s="19"/>
      <c r="H70" s="19"/>
      <c r="I70" s="19"/>
      <c r="J70" s="1"/>
      <c r="K70" s="1"/>
      <c r="L70" s="2"/>
      <c r="N70" s="1"/>
      <c r="O70" s="1"/>
      <c r="P70" s="1"/>
      <c r="Q70" s="1"/>
      <c r="R70" s="1"/>
      <c r="S70" s="1"/>
      <c r="T70" s="1"/>
    </row>
    <row r="71" spans="1:20">
      <c r="A71" s="14"/>
      <c r="B71" s="8" t="s">
        <v>72</v>
      </c>
      <c r="C71" s="101">
        <f>'Kustannusarvio|Rakennusselostus'!S63</f>
        <v>0</v>
      </c>
      <c r="D71" s="104" t="str">
        <f>'Kustannusarvio|Rakennusselostus'!T63</f>
        <v>Ei toimenpiteitä</v>
      </c>
      <c r="E71" s="14"/>
      <c r="F71" s="19"/>
      <c r="G71" s="19"/>
      <c r="H71" s="19"/>
      <c r="I71" s="19"/>
      <c r="J71" s="1"/>
      <c r="K71" s="1"/>
      <c r="L71" s="2"/>
      <c r="N71" s="1"/>
      <c r="O71" s="1"/>
      <c r="P71" s="1"/>
      <c r="Q71" s="1"/>
      <c r="R71" s="1"/>
      <c r="S71" s="1"/>
      <c r="T71" s="1"/>
    </row>
    <row r="72" spans="1:20">
      <c r="A72" s="14"/>
      <c r="B72" s="201" t="str">
        <f>SUBSTITUTE(IF('Kustannusarvio|Rakennusselostus'!C64="",'Kustannusarvio|Rakennusselostus'!B64,'Kustannusarvio|Rakennusselostus'!C64),":","")</f>
        <v>Muu kunnostus</v>
      </c>
      <c r="C72" s="101">
        <f>'Kustannusarvio|Rakennusselostus'!S64</f>
        <v>0</v>
      </c>
      <c r="D72" s="104" t="str">
        <f>'Kustannusarvio|Rakennusselostus'!T64</f>
        <v>Ei toimenpiteitä</v>
      </c>
      <c r="E72" s="14"/>
      <c r="F72" s="19"/>
      <c r="G72" s="19"/>
      <c r="H72" s="19"/>
      <c r="I72" s="19"/>
      <c r="J72" s="1"/>
      <c r="K72" s="1"/>
      <c r="L72" s="2"/>
      <c r="N72" s="1"/>
      <c r="O72" s="1"/>
      <c r="P72" s="1"/>
      <c r="Q72" s="1"/>
      <c r="R72" s="1"/>
      <c r="S72" s="1"/>
      <c r="T72" s="1"/>
    </row>
    <row r="73" spans="1:20">
      <c r="A73" s="14"/>
      <c r="B73" s="201" t="str">
        <f>SUBSTITUTE(IF('Kustannusarvio|Rakennusselostus'!C65="",'Kustannusarvio|Rakennusselostus'!B65,'Kustannusarvio|Rakennusselostus'!C65),":","")</f>
        <v>Muu kunnostus</v>
      </c>
      <c r="C73" s="101">
        <f>'Kustannusarvio|Rakennusselostus'!S65</f>
        <v>0</v>
      </c>
      <c r="D73" s="104" t="str">
        <f>'Kustannusarvio|Rakennusselostus'!T65</f>
        <v>Ei toimenpiteitä</v>
      </c>
      <c r="E73" s="14"/>
      <c r="F73" s="19"/>
      <c r="G73" s="19"/>
      <c r="H73" s="19"/>
      <c r="I73" s="19"/>
      <c r="J73" s="1"/>
      <c r="K73" s="1"/>
      <c r="L73" s="2"/>
      <c r="N73" s="1"/>
      <c r="O73" s="1"/>
      <c r="P73" s="1"/>
      <c r="Q73" s="1"/>
      <c r="R73" s="1"/>
      <c r="S73" s="1"/>
      <c r="T73" s="1"/>
    </row>
    <row r="74" spans="1:20">
      <c r="A74" s="14"/>
      <c r="B74" s="201" t="str">
        <f>SUBSTITUTE(IF('Kustannusarvio|Rakennusselostus'!C66="",'Kustannusarvio|Rakennusselostus'!B66,'Kustannusarvio|Rakennusselostus'!C66),":","")</f>
        <v>Muu kunnostus</v>
      </c>
      <c r="C74" s="101">
        <f>'Kustannusarvio|Rakennusselostus'!S66</f>
        <v>0</v>
      </c>
      <c r="D74" s="104" t="str">
        <f>'Kustannusarvio|Rakennusselostus'!T66</f>
        <v>Ei toimenpiteitä</v>
      </c>
      <c r="E74" s="14"/>
      <c r="F74" s="19"/>
      <c r="G74" s="19"/>
      <c r="H74" s="19"/>
      <c r="I74" s="19"/>
      <c r="J74" s="1"/>
      <c r="K74" s="1"/>
      <c r="L74" s="2"/>
      <c r="N74" s="1"/>
      <c r="O74" s="1"/>
      <c r="P74" s="1"/>
      <c r="Q74" s="1"/>
      <c r="R74" s="1"/>
      <c r="S74" s="1"/>
      <c r="T74" s="1"/>
    </row>
    <row r="75" spans="1:20">
      <c r="A75" s="5" t="s">
        <v>90</v>
      </c>
      <c r="B75" s="5"/>
      <c r="C75" s="223"/>
      <c r="D75" s="222"/>
      <c r="E75" s="14"/>
      <c r="F75" s="19"/>
      <c r="G75" s="19"/>
      <c r="H75" s="19"/>
      <c r="I75" s="19"/>
      <c r="J75" s="1"/>
      <c r="K75" s="1"/>
      <c r="L75" s="2"/>
      <c r="N75" s="1"/>
      <c r="O75" s="1"/>
      <c r="P75" s="1"/>
      <c r="Q75" s="1"/>
      <c r="R75" s="1"/>
      <c r="S75" s="1"/>
      <c r="T75" s="1"/>
    </row>
    <row r="76" spans="1:20">
      <c r="A76" s="14"/>
      <c r="B76" s="199" t="s">
        <v>52</v>
      </c>
      <c r="C76" s="101">
        <f>'Kustannusarvio|Rakennusselostus'!S68</f>
        <v>0</v>
      </c>
      <c r="D76" s="104" t="str">
        <f>'Kustannusarvio|Rakennusselostus'!T68</f>
        <v>Ei toimenpiteitä</v>
      </c>
      <c r="E76" s="14"/>
      <c r="F76" s="19"/>
      <c r="G76" s="19"/>
      <c r="H76" s="19"/>
      <c r="I76" s="19"/>
      <c r="J76" s="1"/>
      <c r="K76" s="1"/>
      <c r="L76" s="2"/>
      <c r="N76" s="1"/>
      <c r="O76" s="1"/>
      <c r="P76" s="1"/>
      <c r="Q76" s="1"/>
      <c r="R76" s="1"/>
      <c r="S76" s="1"/>
      <c r="T76" s="1"/>
    </row>
    <row r="77" spans="1:20">
      <c r="A77" s="14"/>
      <c r="B77" s="8" t="s">
        <v>33</v>
      </c>
      <c r="C77" s="101">
        <f>'Kustannusarvio|Rakennusselostus'!S69</f>
        <v>0</v>
      </c>
      <c r="D77" s="104" t="str">
        <f>'Kustannusarvio|Rakennusselostus'!T69</f>
        <v>Ei toimenpiteitä</v>
      </c>
      <c r="E77" s="14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</row>
    <row r="78" spans="1:20">
      <c r="A78" s="14"/>
      <c r="B78" s="8" t="s">
        <v>73</v>
      </c>
      <c r="C78" s="101">
        <f>'Kustannusarvio|Rakennusselostus'!S70</f>
        <v>0</v>
      </c>
      <c r="D78" s="104" t="str">
        <f>'Kustannusarvio|Rakennusselostus'!T70</f>
        <v>Ei toimenpiteitä</v>
      </c>
      <c r="E78" s="14"/>
      <c r="F78" s="19"/>
      <c r="G78" s="19"/>
      <c r="H78" s="19"/>
      <c r="I78" s="19"/>
      <c r="J78" s="1"/>
      <c r="K78" s="1"/>
      <c r="L78" s="2"/>
      <c r="N78" s="1"/>
      <c r="O78" s="1"/>
      <c r="P78" s="1"/>
      <c r="Q78" s="1"/>
      <c r="R78" s="1"/>
      <c r="S78" s="1"/>
      <c r="T78" s="1"/>
    </row>
    <row r="79" spans="1:20">
      <c r="A79" s="14"/>
      <c r="B79" s="199" t="s">
        <v>34</v>
      </c>
      <c r="C79" s="101">
        <f>'Kustannusarvio|Rakennusselostus'!S71</f>
        <v>0</v>
      </c>
      <c r="D79" s="104" t="str">
        <f>'Kustannusarvio|Rakennusselostus'!T71</f>
        <v>Ei toimenpiteitä</v>
      </c>
      <c r="E79" s="14"/>
      <c r="F79" s="19"/>
      <c r="G79" s="19"/>
      <c r="H79" s="19"/>
      <c r="I79" s="19"/>
      <c r="J79" s="1"/>
      <c r="K79" s="1"/>
      <c r="L79" s="2"/>
      <c r="N79" s="1"/>
      <c r="O79" s="1"/>
      <c r="P79" s="1"/>
      <c r="Q79" s="1"/>
      <c r="R79" s="1"/>
      <c r="S79" s="1"/>
      <c r="T79" s="1"/>
    </row>
    <row r="80" spans="1:20">
      <c r="A80" s="14"/>
      <c r="B80" s="8" t="s">
        <v>91</v>
      </c>
      <c r="C80" s="101">
        <f>'Kustannusarvio|Rakennusselostus'!S72</f>
        <v>0</v>
      </c>
      <c r="D80" s="104" t="str">
        <f>'Kustannusarvio|Rakennusselostus'!T72</f>
        <v>Ei toimenpiteitä</v>
      </c>
      <c r="E80" s="14"/>
      <c r="F80" s="19"/>
      <c r="G80" s="19"/>
      <c r="H80" s="19"/>
      <c r="I80" s="19"/>
      <c r="J80" s="1"/>
      <c r="K80" s="1"/>
      <c r="L80" s="2"/>
      <c r="N80" s="1"/>
      <c r="O80" s="1"/>
      <c r="P80" s="1"/>
      <c r="Q80" s="1"/>
      <c r="R80" s="1"/>
      <c r="S80" s="1"/>
      <c r="T80" s="1"/>
    </row>
    <row r="81" spans="1:20">
      <c r="A81" s="14"/>
      <c r="B81" s="8" t="s">
        <v>92</v>
      </c>
      <c r="C81" s="101">
        <f>'Kustannusarvio|Rakennusselostus'!S73</f>
        <v>0</v>
      </c>
      <c r="D81" s="104" t="str">
        <f>'Kustannusarvio|Rakennusselostus'!T73</f>
        <v>Ei toimenpiteitä</v>
      </c>
      <c r="E81" s="14"/>
      <c r="F81" s="19"/>
      <c r="G81" s="19"/>
      <c r="H81" s="19"/>
      <c r="I81" s="19"/>
      <c r="J81" s="1"/>
      <c r="K81" s="1"/>
      <c r="L81" s="2"/>
      <c r="N81" s="1"/>
      <c r="O81" s="1"/>
      <c r="P81" s="1"/>
      <c r="Q81" s="1"/>
      <c r="R81" s="1"/>
      <c r="S81" s="1"/>
      <c r="T81" s="1"/>
    </row>
    <row r="82" spans="1:20" s="10" customFormat="1">
      <c r="A82" s="14"/>
      <c r="B82" s="201" t="str">
        <f>SUBSTITUTE(IF('Kustannusarvio|Rakennusselostus'!C74="",'Kustannusarvio|Rakennusselostus'!B74,'Kustannusarvio|Rakennusselostus'!C74),":","")</f>
        <v>Muu rakenne</v>
      </c>
      <c r="C82" s="101">
        <f>'Kustannusarvio|Rakennusselostus'!S74</f>
        <v>0</v>
      </c>
      <c r="D82" s="104" t="str">
        <f>'Kustannusarvio|Rakennusselostus'!T74</f>
        <v>Ei toimenpiteitä</v>
      </c>
      <c r="E82" s="14"/>
      <c r="F82" s="20"/>
      <c r="G82" s="20"/>
      <c r="H82" s="20"/>
      <c r="I82" s="20"/>
      <c r="J82" s="2"/>
      <c r="K82" s="2"/>
      <c r="L82" s="2"/>
      <c r="N82" s="2"/>
      <c r="O82" s="2"/>
      <c r="P82" s="2"/>
      <c r="Q82" s="2"/>
      <c r="R82" s="2"/>
      <c r="S82" s="2"/>
      <c r="T82" s="2"/>
    </row>
    <row r="83" spans="1:20" s="10" customFormat="1">
      <c r="A83" s="14"/>
      <c r="B83" s="201" t="str">
        <f>SUBSTITUTE(IF('Kustannusarvio|Rakennusselostus'!C75="",'Kustannusarvio|Rakennusselostus'!B75,'Kustannusarvio|Rakennusselostus'!C75),":","")</f>
        <v>Muu rakenne</v>
      </c>
      <c r="C83" s="101">
        <f>'Kustannusarvio|Rakennusselostus'!S75</f>
        <v>0</v>
      </c>
      <c r="D83" s="104" t="str">
        <f>'Kustannusarvio|Rakennusselostus'!T75</f>
        <v>Ei toimenpiteitä</v>
      </c>
      <c r="E83" s="14"/>
      <c r="F83" s="20"/>
      <c r="G83" s="20"/>
      <c r="H83" s="20"/>
      <c r="I83" s="20"/>
      <c r="J83" s="2"/>
      <c r="K83" s="2"/>
      <c r="L83" s="2"/>
      <c r="N83" s="2"/>
      <c r="O83" s="2"/>
      <c r="P83" s="2"/>
      <c r="Q83" s="2"/>
      <c r="R83" s="2"/>
      <c r="S83" s="2"/>
      <c r="T83" s="2"/>
    </row>
    <row r="84" spans="1:20">
      <c r="A84" s="5" t="s">
        <v>41</v>
      </c>
      <c r="B84" s="5"/>
      <c r="C84" s="223"/>
      <c r="D84" s="222"/>
      <c r="E84" s="14"/>
      <c r="F84" s="19"/>
      <c r="G84" s="19"/>
      <c r="H84" s="19"/>
      <c r="I84" s="19"/>
      <c r="J84" s="1"/>
      <c r="K84" s="1"/>
      <c r="L84" s="2"/>
      <c r="N84" s="1"/>
      <c r="O84" s="1"/>
      <c r="P84" s="1"/>
      <c r="Q84" s="1"/>
      <c r="R84" s="1"/>
      <c r="S84" s="1"/>
      <c r="T84" s="1"/>
    </row>
    <row r="85" spans="1:20">
      <c r="A85" s="14"/>
      <c r="B85" s="199" t="s">
        <v>51</v>
      </c>
      <c r="C85" s="101">
        <f>'Kustannusarvio|Rakennusselostus'!S77</f>
        <v>0</v>
      </c>
      <c r="D85" s="104" t="str">
        <f>'Kustannusarvio|Rakennusselostus'!T77</f>
        <v>Ei toimenpiteitä</v>
      </c>
      <c r="E85" s="14"/>
      <c r="F85" s="19"/>
      <c r="G85" s="19"/>
      <c r="H85" s="19"/>
      <c r="I85" s="19"/>
      <c r="J85" s="1"/>
      <c r="K85" s="1"/>
      <c r="L85" s="2"/>
      <c r="N85" s="1"/>
      <c r="O85" s="1"/>
      <c r="P85" s="1"/>
      <c r="Q85" s="1"/>
      <c r="R85" s="1"/>
      <c r="S85" s="1"/>
      <c r="T85" s="1"/>
    </row>
    <row r="86" spans="1:20">
      <c r="A86" s="14"/>
      <c r="B86" s="8" t="s">
        <v>38</v>
      </c>
      <c r="C86" s="101">
        <f>'Kustannusarvio|Rakennusselostus'!S78</f>
        <v>0</v>
      </c>
      <c r="D86" s="104" t="str">
        <f>'Kustannusarvio|Rakennusselostus'!T78</f>
        <v>Ei toimenpiteitä</v>
      </c>
      <c r="E86" s="14"/>
      <c r="F86" s="19"/>
      <c r="G86" s="19"/>
      <c r="H86" s="19"/>
      <c r="I86" s="19"/>
      <c r="J86" s="1"/>
      <c r="K86" s="1"/>
      <c r="L86" s="2"/>
      <c r="N86" s="1"/>
      <c r="O86" s="1"/>
      <c r="P86" s="1"/>
      <c r="Q86" s="1"/>
      <c r="R86" s="1"/>
      <c r="S86" s="1"/>
      <c r="T86" s="1"/>
    </row>
    <row r="87" spans="1:20">
      <c r="A87" s="14"/>
      <c r="B87" s="8" t="s">
        <v>158</v>
      </c>
      <c r="C87" s="101">
        <f>'Kustannusarvio|Rakennusselostus'!S79</f>
        <v>0</v>
      </c>
      <c r="D87" s="104" t="str">
        <f>'Kustannusarvio|Rakennusselostus'!T79</f>
        <v>Ei toimenpiteitä</v>
      </c>
      <c r="E87" s="14"/>
      <c r="F87" s="19"/>
      <c r="G87" s="19"/>
      <c r="H87" s="19"/>
      <c r="I87" s="19"/>
      <c r="J87" s="1"/>
      <c r="K87" s="1"/>
      <c r="L87" s="2"/>
      <c r="N87" s="1"/>
      <c r="O87" s="1"/>
      <c r="P87" s="1"/>
      <c r="Q87" s="1"/>
      <c r="R87" s="1"/>
      <c r="S87" s="1"/>
      <c r="T87" s="1"/>
    </row>
    <row r="88" spans="1:20">
      <c r="A88" s="14"/>
      <c r="B88" s="8" t="s">
        <v>40</v>
      </c>
      <c r="C88" s="101">
        <f>'Kustannusarvio|Rakennusselostus'!S80</f>
        <v>0</v>
      </c>
      <c r="D88" s="104" t="str">
        <f>'Kustannusarvio|Rakennusselostus'!T80</f>
        <v>Ei toimenpiteitä</v>
      </c>
      <c r="E88" s="14"/>
      <c r="F88" s="19"/>
      <c r="G88" s="19"/>
      <c r="H88" s="19"/>
      <c r="I88" s="19"/>
      <c r="J88" s="1"/>
      <c r="K88" s="1"/>
      <c r="L88" s="2"/>
      <c r="N88" s="1"/>
      <c r="O88" s="1"/>
      <c r="P88" s="1"/>
      <c r="Q88" s="1"/>
      <c r="R88" s="1"/>
      <c r="S88" s="1"/>
      <c r="T88" s="1"/>
    </row>
    <row r="89" spans="1:20">
      <c r="A89" s="14"/>
      <c r="B89" s="199" t="s">
        <v>39</v>
      </c>
      <c r="C89" s="101">
        <f>'Kustannusarvio|Rakennusselostus'!S81</f>
        <v>0</v>
      </c>
      <c r="D89" s="104" t="str">
        <f>'Kustannusarvio|Rakennusselostus'!T81</f>
        <v>Ei toimenpiteitä</v>
      </c>
      <c r="E89" s="14"/>
      <c r="F89" s="19"/>
      <c r="G89" s="19"/>
      <c r="H89" s="19"/>
      <c r="I89" s="19"/>
      <c r="J89" s="1"/>
      <c r="K89" s="1"/>
      <c r="L89" s="2"/>
      <c r="N89" s="1"/>
      <c r="O89" s="1"/>
      <c r="P89" s="1"/>
      <c r="Q89" s="1"/>
      <c r="R89" s="1"/>
      <c r="S89" s="1"/>
      <c r="T89" s="1"/>
    </row>
    <row r="90" spans="1:20">
      <c r="A90" s="14"/>
      <c r="B90" s="199" t="s">
        <v>93</v>
      </c>
      <c r="C90" s="101">
        <f>'Kustannusarvio|Rakennusselostus'!S82</f>
        <v>0</v>
      </c>
      <c r="D90" s="104" t="str">
        <f>'Kustannusarvio|Rakennusselostus'!T82</f>
        <v>Ei toimenpiteitä</v>
      </c>
      <c r="E90" s="14"/>
      <c r="F90" s="19"/>
      <c r="G90" s="19"/>
      <c r="H90" s="19"/>
      <c r="I90" s="19"/>
      <c r="J90" s="1"/>
      <c r="K90" s="1"/>
      <c r="L90" s="2"/>
      <c r="N90" s="1"/>
      <c r="O90" s="1"/>
      <c r="P90" s="1"/>
      <c r="Q90" s="1"/>
      <c r="R90" s="1"/>
      <c r="S90" s="1"/>
      <c r="T90" s="1"/>
    </row>
    <row r="91" spans="1:20">
      <c r="A91" s="14"/>
      <c r="B91" s="199" t="s">
        <v>95</v>
      </c>
      <c r="C91" s="101">
        <f>'Kustannusarvio|Rakennusselostus'!S83</f>
        <v>0</v>
      </c>
      <c r="D91" s="104" t="str">
        <f>'Kustannusarvio|Rakennusselostus'!T83</f>
        <v>Ei toimenpiteitä</v>
      </c>
      <c r="E91" s="14"/>
      <c r="F91" s="19"/>
      <c r="G91" s="19"/>
      <c r="H91" s="19"/>
      <c r="I91" s="19"/>
      <c r="J91" s="1"/>
      <c r="K91" s="1"/>
      <c r="L91" s="2"/>
      <c r="N91" s="1"/>
      <c r="O91" s="1"/>
      <c r="P91" s="1"/>
      <c r="Q91" s="1"/>
      <c r="R91" s="1"/>
      <c r="S91" s="1"/>
      <c r="T91" s="1"/>
    </row>
    <row r="92" spans="1:20">
      <c r="A92" s="14"/>
      <c r="B92" s="200" t="str">
        <f>SUBSTITUTE(IF('Kustannusarvio|Rakennusselostus'!C84="",'Kustannusarvio|Rakennusselostus'!B84,'Kustannusarvio|Rakennusselostus'!C84),":","")</f>
        <v>Muu opasterakenne</v>
      </c>
      <c r="C92" s="101">
        <f>'Kustannusarvio|Rakennusselostus'!S84</f>
        <v>0</v>
      </c>
      <c r="D92" s="104" t="str">
        <f>'Kustannusarvio|Rakennusselostus'!T84</f>
        <v>Ei toimenpiteitä</v>
      </c>
      <c r="E92" s="14"/>
      <c r="F92" s="19"/>
      <c r="G92" s="19"/>
      <c r="H92" s="19"/>
      <c r="I92" s="19"/>
      <c r="J92" s="1"/>
      <c r="K92" s="1"/>
      <c r="L92" s="2"/>
      <c r="N92" s="1"/>
      <c r="O92" s="1"/>
      <c r="P92" s="1"/>
      <c r="Q92" s="1"/>
      <c r="R92" s="1"/>
      <c r="S92" s="1"/>
      <c r="T92" s="1"/>
    </row>
    <row r="93" spans="1:20">
      <c r="A93" s="14"/>
      <c r="B93" s="200" t="str">
        <f>SUBSTITUTE(IF('Kustannusarvio|Rakennusselostus'!C85="",'Kustannusarvio|Rakennusselostus'!B85,'Kustannusarvio|Rakennusselostus'!C85),":","")</f>
        <v>Muu opasterakenne</v>
      </c>
      <c r="C93" s="101">
        <f>'Kustannusarvio|Rakennusselostus'!S85</f>
        <v>0</v>
      </c>
      <c r="D93" s="104" t="str">
        <f>'Kustannusarvio|Rakennusselostus'!T85</f>
        <v>Ei toimenpiteitä</v>
      </c>
      <c r="E93" s="14"/>
      <c r="F93" s="19"/>
      <c r="G93" s="19"/>
      <c r="H93" s="19"/>
      <c r="I93" s="19"/>
      <c r="J93" s="1"/>
      <c r="K93" s="1"/>
      <c r="L93" s="2"/>
      <c r="N93" s="1"/>
      <c r="O93" s="1"/>
      <c r="P93" s="1"/>
      <c r="Q93" s="1"/>
      <c r="R93" s="1"/>
      <c r="S93" s="1"/>
      <c r="T93" s="1"/>
    </row>
    <row r="94" spans="1:20">
      <c r="A94" s="5" t="s">
        <v>154</v>
      </c>
      <c r="B94" s="5"/>
      <c r="C94" s="223"/>
      <c r="D94" s="222"/>
      <c r="E94" s="14"/>
      <c r="F94" s="19"/>
      <c r="G94" s="19"/>
      <c r="H94" s="19"/>
      <c r="I94" s="19"/>
      <c r="J94" s="1"/>
      <c r="K94" s="1"/>
      <c r="L94" s="2"/>
      <c r="N94" s="1"/>
      <c r="O94" s="1"/>
      <c r="P94" s="1"/>
      <c r="Q94" s="1"/>
      <c r="R94" s="1"/>
      <c r="S94" s="1"/>
      <c r="T94" s="1"/>
    </row>
    <row r="95" spans="1:20">
      <c r="A95" s="14"/>
      <c r="B95" s="199" t="s">
        <v>84</v>
      </c>
      <c r="C95" s="101">
        <f>'Kustannusarvio|Rakennusselostus'!S87</f>
        <v>0</v>
      </c>
      <c r="D95" s="104" t="str">
        <f>'Kustannusarvio|Rakennusselostus'!T87</f>
        <v>Ei toimenpiteitä</v>
      </c>
      <c r="E95" s="14"/>
      <c r="F95" s="19"/>
      <c r="G95" s="19"/>
      <c r="H95" s="19"/>
      <c r="I95" s="19"/>
      <c r="J95" s="1"/>
      <c r="K95" s="1"/>
      <c r="L95" s="2"/>
      <c r="N95" s="1"/>
      <c r="O95" s="1"/>
      <c r="P95" s="1"/>
      <c r="Q95" s="1"/>
      <c r="R95" s="1"/>
      <c r="S95" s="1"/>
      <c r="T95" s="1"/>
    </row>
    <row r="96" spans="1:20">
      <c r="A96" s="14"/>
      <c r="B96" s="199" t="s">
        <v>85</v>
      </c>
      <c r="C96" s="101">
        <f>'Kustannusarvio|Rakennusselostus'!S88</f>
        <v>0</v>
      </c>
      <c r="D96" s="104" t="str">
        <f>'Kustannusarvio|Rakennusselostus'!T88</f>
        <v>Ei toimenpiteitä</v>
      </c>
      <c r="E96" s="14"/>
      <c r="F96" s="19"/>
      <c r="G96" s="19"/>
      <c r="H96" s="19"/>
      <c r="I96" s="19"/>
      <c r="J96" s="1"/>
      <c r="K96" s="1"/>
      <c r="L96" s="2"/>
      <c r="N96" s="1"/>
      <c r="O96" s="1"/>
      <c r="P96" s="1"/>
      <c r="Q96" s="1"/>
      <c r="R96" s="1"/>
      <c r="S96" s="1"/>
      <c r="T96" s="1"/>
    </row>
    <row r="97" spans="1:20">
      <c r="A97" s="14"/>
      <c r="B97" s="199" t="s">
        <v>159</v>
      </c>
      <c r="C97" s="101">
        <f>'Kustannusarvio|Rakennusselostus'!S89</f>
        <v>0</v>
      </c>
      <c r="D97" s="104" t="str">
        <f>'Kustannusarvio|Rakennusselostus'!T89</f>
        <v>Ei toimenpiteitä</v>
      </c>
      <c r="E97" s="14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</row>
    <row r="98" spans="1:20">
      <c r="A98" s="14"/>
      <c r="B98" s="8" t="s">
        <v>102</v>
      </c>
      <c r="C98" s="101">
        <f>'Kustannusarvio|Rakennusselostus'!S90</f>
        <v>0</v>
      </c>
      <c r="D98" s="104" t="str">
        <f>'Kustannusarvio|Rakennusselostus'!T90</f>
        <v>Ei toimenpiteitä</v>
      </c>
      <c r="E98" s="14"/>
      <c r="F98" s="19"/>
      <c r="G98" s="19"/>
      <c r="H98" s="19"/>
      <c r="I98" s="19"/>
      <c r="J98" s="1"/>
      <c r="K98" s="1"/>
      <c r="L98" s="2"/>
      <c r="N98" s="1"/>
      <c r="O98" s="1"/>
      <c r="P98" s="1"/>
      <c r="Q98" s="1"/>
      <c r="R98" s="1"/>
      <c r="S98" s="1"/>
      <c r="T98" s="1"/>
    </row>
    <row r="99" spans="1:20">
      <c r="A99" s="14"/>
      <c r="B99" s="201" t="str">
        <f>SUBSTITUTE(IF('Kustannusarvio|Rakennusselostus'!C91="",'Kustannusarvio|Rakennusselostus'!B91,'Kustannusarvio|Rakennusselostus'!C91),":","")</f>
        <v>Muu rakenne</v>
      </c>
      <c r="C99" s="101">
        <f>'Kustannusarvio|Rakennusselostus'!S91</f>
        <v>0</v>
      </c>
      <c r="D99" s="104" t="str">
        <f>'Kustannusarvio|Rakennusselostus'!T91</f>
        <v>Ei toimenpiteitä</v>
      </c>
      <c r="E99" s="14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</row>
    <row r="100" spans="1:20">
      <c r="A100" s="5" t="s">
        <v>42</v>
      </c>
      <c r="B100" s="5"/>
      <c r="C100" s="223"/>
      <c r="D100" s="222"/>
      <c r="E100" s="14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</row>
    <row r="101" spans="1:20">
      <c r="A101" s="14"/>
      <c r="B101" s="8" t="s">
        <v>155</v>
      </c>
      <c r="C101" s="101">
        <f>'Kustannusarvio|Rakennusselostus'!S93</f>
        <v>0</v>
      </c>
      <c r="D101" s="104" t="str">
        <f>'Kustannusarvio|Rakennusselostus'!T93</f>
        <v>Ei toimenpiteitä</v>
      </c>
      <c r="E101" s="14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</row>
    <row r="102" spans="1:20">
      <c r="A102" s="14"/>
      <c r="B102" s="8" t="s">
        <v>156</v>
      </c>
      <c r="C102" s="101">
        <f>'Kustannusarvio|Rakennusselostus'!S94</f>
        <v>0</v>
      </c>
      <c r="D102" s="104" t="str">
        <f>'Kustannusarvio|Rakennusselostus'!T94</f>
        <v>Ei toimenpiteitä</v>
      </c>
      <c r="E102" s="14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</row>
    <row r="103" spans="1:20">
      <c r="A103" s="14"/>
      <c r="B103" s="199" t="s">
        <v>53</v>
      </c>
      <c r="C103" s="101">
        <f>'Kustannusarvio|Rakennusselostus'!S95</f>
        <v>0</v>
      </c>
      <c r="D103" s="104" t="str">
        <f>'Kustannusarvio|Rakennusselostus'!T95</f>
        <v>Ei toimenpiteitä</v>
      </c>
      <c r="E103" s="14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</row>
    <row r="104" spans="1:20">
      <c r="A104" s="14"/>
      <c r="B104" s="8" t="s">
        <v>100</v>
      </c>
      <c r="C104" s="101">
        <f>'Kustannusarvio|Rakennusselostus'!S96</f>
        <v>0</v>
      </c>
      <c r="D104" s="104" t="str">
        <f>'Kustannusarvio|Rakennusselostus'!T96</f>
        <v>Ei toimenpiteitä</v>
      </c>
      <c r="E104" s="14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</row>
    <row r="105" spans="1:20">
      <c r="A105" s="14"/>
      <c r="B105" s="8" t="s">
        <v>49</v>
      </c>
      <c r="C105" s="101">
        <f>'Kustannusarvio|Rakennusselostus'!S97</f>
        <v>0</v>
      </c>
      <c r="D105" s="104" t="str">
        <f>'Kustannusarvio|Rakennusselostus'!T97</f>
        <v>Ei toimenpiteitä</v>
      </c>
      <c r="E105" s="14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</row>
    <row r="106" spans="1:20">
      <c r="A106" s="14"/>
      <c r="B106" s="201" t="str">
        <f>SUBSTITUTE(IF('Kustannusarvio|Rakennusselostus'!C98="",'Kustannusarvio|Rakennusselostus'!B98,'Kustannusarvio|Rakennusselostus'!C98),":","")</f>
        <v>Muu rakenne</v>
      </c>
      <c r="C106" s="101">
        <f>'Kustannusarvio|Rakennusselostus'!S98</f>
        <v>0</v>
      </c>
      <c r="D106" s="104" t="str">
        <f>'Kustannusarvio|Rakennusselostus'!T98</f>
        <v>Ei toimenpiteitä</v>
      </c>
      <c r="E106" s="14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</row>
    <row r="107" spans="1:20">
      <c r="A107" s="14"/>
      <c r="B107" s="201" t="str">
        <f>SUBSTITUTE(IF('Kustannusarvio|Rakennusselostus'!C99="",'Kustannusarvio|Rakennusselostus'!B99,'Kustannusarvio|Rakennusselostus'!C99),":","")</f>
        <v>Muu rakenne</v>
      </c>
      <c r="C107" s="101">
        <f>'Kustannusarvio|Rakennusselostus'!S99</f>
        <v>0</v>
      </c>
      <c r="D107" s="104" t="str">
        <f>'Kustannusarvio|Rakennusselostus'!T99</f>
        <v>Ei toimenpiteitä</v>
      </c>
      <c r="E107" s="14"/>
      <c r="F107" s="19"/>
      <c r="G107" s="19"/>
      <c r="H107" s="19"/>
      <c r="I107" s="19"/>
      <c r="J107" s="1"/>
      <c r="K107" s="1"/>
      <c r="L107" s="2"/>
      <c r="N107" s="1"/>
      <c r="O107" s="1"/>
      <c r="P107" s="1"/>
      <c r="Q107" s="1"/>
      <c r="R107" s="1"/>
      <c r="S107" s="1"/>
      <c r="T107" s="1"/>
    </row>
    <row r="108" spans="1:20">
      <c r="A108" s="5" t="s">
        <v>75</v>
      </c>
      <c r="B108" s="5"/>
      <c r="C108" s="223"/>
      <c r="D108" s="222"/>
      <c r="E108" s="14"/>
    </row>
    <row r="109" spans="1:20">
      <c r="A109" s="14"/>
      <c r="B109" s="8" t="s">
        <v>76</v>
      </c>
      <c r="C109" s="101">
        <f>'Kustannusarvio|Rakennusselostus'!S101</f>
        <v>0</v>
      </c>
      <c r="D109" s="104" t="str">
        <f>'Kustannusarvio|Rakennusselostus'!T101</f>
        <v>Ei toimenpiteitä</v>
      </c>
      <c r="E109" s="14"/>
    </row>
    <row r="110" spans="1:20">
      <c r="A110" s="14"/>
      <c r="B110" s="8" t="s">
        <v>82</v>
      </c>
      <c r="C110" s="101">
        <f>'Kustannusarvio|Rakennusselostus'!S102</f>
        <v>0</v>
      </c>
      <c r="D110" s="104" t="str">
        <f>'Kustannusarvio|Rakennusselostus'!T102</f>
        <v>Ei toimenpiteitä</v>
      </c>
      <c r="E110" s="14"/>
    </row>
    <row r="111" spans="1:20">
      <c r="A111" s="14"/>
      <c r="B111" s="8" t="s">
        <v>81</v>
      </c>
      <c r="C111" s="101">
        <f>'Kustannusarvio|Rakennusselostus'!S103</f>
        <v>0</v>
      </c>
      <c r="D111" s="104" t="str">
        <f>'Kustannusarvio|Rakennusselostus'!T103</f>
        <v>Ei toimenpiteitä</v>
      </c>
      <c r="E111" s="14"/>
    </row>
    <row r="112" spans="1:20">
      <c r="A112" s="14"/>
      <c r="B112" s="8" t="s">
        <v>77</v>
      </c>
      <c r="C112" s="101">
        <f>'Kustannusarvio|Rakennusselostus'!S104</f>
        <v>0</v>
      </c>
      <c r="D112" s="104" t="str">
        <f>'Kustannusarvio|Rakennusselostus'!T104</f>
        <v>Ei toimenpiteitä</v>
      </c>
      <c r="E112" s="14"/>
    </row>
    <row r="113" spans="1:5">
      <c r="A113" s="14"/>
      <c r="B113" s="8" t="s">
        <v>79</v>
      </c>
      <c r="C113" s="101">
        <f>'Kustannusarvio|Rakennusselostus'!S105</f>
        <v>0</v>
      </c>
      <c r="D113" s="104" t="str">
        <f>'Kustannusarvio|Rakennusselostus'!T105</f>
        <v>Ei toimenpiteitä</v>
      </c>
      <c r="E113" s="14"/>
    </row>
    <row r="114" spans="1:5">
      <c r="A114" s="14"/>
      <c r="B114" s="8" t="s">
        <v>78</v>
      </c>
      <c r="C114" s="101">
        <f>'Kustannusarvio|Rakennusselostus'!S106</f>
        <v>0</v>
      </c>
      <c r="D114" s="104" t="str">
        <f>'Kustannusarvio|Rakennusselostus'!T106</f>
        <v>Ei toimenpiteitä</v>
      </c>
      <c r="E114" s="14"/>
    </row>
    <row r="115" spans="1:5">
      <c r="A115" s="14"/>
      <c r="B115" s="8" t="s">
        <v>80</v>
      </c>
      <c r="C115" s="101">
        <f>'Kustannusarvio|Rakennusselostus'!S107</f>
        <v>0</v>
      </c>
      <c r="D115" s="104" t="str">
        <f>'Kustannusarvio|Rakennusselostus'!T107</f>
        <v>Ei toimenpiteitä</v>
      </c>
      <c r="E115" s="14"/>
    </row>
    <row r="116" spans="1:5">
      <c r="A116" s="14"/>
      <c r="B116" s="201" t="str">
        <f>SUBSTITUTE(IF('Kustannusarvio|Rakennusselostus'!C108="",'Kustannusarvio|Rakennusselostus'!B108,'Kustannusarvio|Rakennusselostus'!C108),":","")</f>
        <v>Muu rakenne</v>
      </c>
      <c r="C116" s="101">
        <f>'Kustannusarvio|Rakennusselostus'!S108</f>
        <v>0</v>
      </c>
      <c r="D116" s="104" t="str">
        <f>'Kustannusarvio|Rakennusselostus'!T108</f>
        <v>Ei toimenpiteitä</v>
      </c>
      <c r="E116" s="14"/>
    </row>
    <row r="117" spans="1:5">
      <c r="A117" s="5" t="s">
        <v>16</v>
      </c>
      <c r="B117" s="5"/>
      <c r="C117" s="223"/>
      <c r="D117" s="222"/>
      <c r="E117" s="14"/>
    </row>
    <row r="118" spans="1:5">
      <c r="A118" s="14"/>
      <c r="B118" s="199" t="s">
        <v>160</v>
      </c>
      <c r="C118" s="101">
        <f>'Kustannusarvio|Rakennusselostus'!S110</f>
        <v>0</v>
      </c>
      <c r="D118" s="104" t="str">
        <f>'Kustannusarvio|Rakennusselostus'!T110</f>
        <v>Ei toimenpiteitä</v>
      </c>
      <c r="E118" s="14"/>
    </row>
    <row r="119" spans="1:5">
      <c r="A119" s="14"/>
      <c r="B119" s="199" t="s">
        <v>153</v>
      </c>
      <c r="C119" s="101">
        <f>'Kustannusarvio|Rakennusselostus'!S111</f>
        <v>0</v>
      </c>
      <c r="D119" s="104" t="str">
        <f>'Kustannusarvio|Rakennusselostus'!T111</f>
        <v>Ei toimenpiteitä</v>
      </c>
      <c r="E119" s="14"/>
    </row>
    <row r="120" spans="1:5">
      <c r="A120" s="14"/>
      <c r="B120" s="202" t="str">
        <f>SUBSTITUTE(IF('Kustannusarvio|Rakennusselostus'!C112="",'Kustannusarvio|Rakennusselostus'!B112,'Kustannusarvio|Rakennusselostus'!C112),":","")</f>
        <v>Muu tuote tai palvelu</v>
      </c>
      <c r="C120" s="101">
        <f>'Kustannusarvio|Rakennusselostus'!S112</f>
        <v>0</v>
      </c>
      <c r="D120" s="104" t="str">
        <f>'Kustannusarvio|Rakennusselostus'!T112</f>
        <v>Ei toimenpiteitä</v>
      </c>
      <c r="E120" s="14"/>
    </row>
    <row r="121" spans="1:5">
      <c r="A121" s="14"/>
      <c r="B121" s="202" t="str">
        <f>SUBSTITUTE(IF('Kustannusarvio|Rakennusselostus'!C113="",'Kustannusarvio|Rakennusselostus'!B113,'Kustannusarvio|Rakennusselostus'!C113),":","")</f>
        <v>Muu tuote tai palvelu</v>
      </c>
      <c r="C121" s="101">
        <f>'Kustannusarvio|Rakennusselostus'!S113</f>
        <v>0</v>
      </c>
      <c r="D121" s="104" t="str">
        <f>'Kustannusarvio|Rakennusselostus'!T113</f>
        <v>Ei toimenpiteitä</v>
      </c>
      <c r="E121" s="14"/>
    </row>
    <row r="122" spans="1:5" ht="15" thickBot="1">
      <c r="A122" s="14"/>
      <c r="B122" s="202" t="str">
        <f>SUBSTITUTE(IF('Kustannusarvio|Rakennusselostus'!C114="",'Kustannusarvio|Rakennusselostus'!B114,'Kustannusarvio|Rakennusselostus'!C114),":","")</f>
        <v>Muu tuote tai palvelu</v>
      </c>
      <c r="C122" s="100">
        <f>'Kustannusarvio|Rakennusselostus'!S114</f>
        <v>0</v>
      </c>
      <c r="D122" s="104" t="str">
        <f>'Kustannusarvio|Rakennusselostus'!T114</f>
        <v>Ei toimenpiteitä</v>
      </c>
      <c r="E122" s="14"/>
    </row>
    <row r="123" spans="1:5" ht="15" thickTop="1">
      <c r="B123" s="92" t="s">
        <v>164</v>
      </c>
      <c r="C123" s="93">
        <f>SUM(C16:C122)</f>
        <v>0</v>
      </c>
    </row>
  </sheetData>
  <sheetProtection algorithmName="SHA-512" hashValue="PfeFWd2OXSLYtfEdYi/Rf0sXY2d9ONHCJgKHkCBCFjXUMrLUS7JtpbFNAXf051q/X0fjrrNBlEpX1yhOUhKYrQ==" saltValue="NLWihVJeVh60cwx5rcSxRg==" spinCount="100000" sheet="1" objects="1" scenarios="1" formatCells="0" selectLockedCells="1"/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2" manualBreakCount="2">
    <brk id="65" max="4" man="1"/>
    <brk id="123" max="4" man="1"/>
  </rowBreaks>
  <colBreaks count="1" manualBreakCount="1">
    <brk id="1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4DE35CD5-8FE8-4E53-ABA6-BD724859F223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39DD58C0-B1A9-4193-B537-55A1DA71631D}"/>
</file>

<file path=customXml/itemProps3.xml><?xml version="1.0" encoding="utf-8"?>
<ds:datastoreItem xmlns:ds="http://schemas.openxmlformats.org/officeDocument/2006/customXml" ds:itemID="{6CDE5DC5-8136-4A0E-AB20-84A7DFAA5486}"/>
</file>

<file path=customXml/itemProps4.xml><?xml version="1.0" encoding="utf-8"?>
<ds:datastoreItem xmlns:ds="http://schemas.openxmlformats.org/officeDocument/2006/customXml" ds:itemID="{77F77D4D-4E48-469E-8B94-7328309F5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8</vt:i4>
      </vt:variant>
    </vt:vector>
  </HeadingPairs>
  <TitlesOfParts>
    <vt:vector size="14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'Kustannusarvio|Rakennusselostus'!Tulostusotsikot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2024-05-03T08:51:05Z</cp:lastPrinted>
  <dcterms:created xsi:type="dcterms:W3CDTF">2023-05-29T06:47:15Z</dcterms:created>
  <dcterms:modified xsi:type="dcterms:W3CDTF">2025-01-02T11:48:20Z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