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alakukkory.sharepoint.com/sites/Tiedostot/Jaetut asiakirjat/OHJELMAKAUSI 2021-2027/Hanketuet/Lomakkeet/"/>
    </mc:Choice>
  </mc:AlternateContent>
  <xr:revisionPtr revIDLastSave="0" documentId="8_{BAD6F213-1ED8-4437-85E9-45FFD8DF50B2}" xr6:coauthVersionLast="47" xr6:coauthVersionMax="47" xr10:uidLastSave="{00000000-0000-0000-0000-000000000000}"/>
  <bookViews>
    <workbookView xWindow="-108" yWindow="-108" windowWidth="23256" windowHeight="12456" tabRatio="727" xr2:uid="{3ED16F2E-F9FF-40CA-89B8-0A4F472983B0}"/>
  </bookViews>
  <sheets>
    <sheet name="Ohje" sheetId="8" r:id="rId1"/>
    <sheet name="Hankkeen tiedot" sheetId="6" r:id="rId2"/>
    <sheet name="Kustannukset |Rakennusselostus" sheetId="1" r:id="rId3"/>
    <sheet name="Kustannusarvion koonti" sheetId="5" r:id="rId4"/>
    <sheet name="Talkootyön koonti" sheetId="4" r:id="rId5"/>
    <sheet name="Rakennusselostus koonti" sheetId="2" r:id="rId6"/>
  </sheets>
  <definedNames>
    <definedName name="Print_Area" localSheetId="2">'Kustannukset |Rakennusselostus'!$A$1:$T$206</definedName>
    <definedName name="Print_Area" localSheetId="3">'Kustannusarvion koonti'!$A$1:$L$151</definedName>
    <definedName name="Print_Area" localSheetId="5">'Rakennusselostus koonti'!$A$2:$E$131</definedName>
    <definedName name="Print_Area" localSheetId="4">'Talkootyön koonti'!$A$1:$G$137</definedName>
    <definedName name="Print_Titles" localSheetId="2">'Kustannukset |Rakennusselostus'!$6:$6</definedName>
    <definedName name="Print_Titles" localSheetId="5">'Rakennusselostus koonti'!$14:$14</definedName>
    <definedName name="Print_Titles" localSheetId="4">'Talkootyön koonti'!$6:$6</definedName>
    <definedName name="_xlnm.Print_Area" localSheetId="1">'Hankkeen tiedot'!$A$1:$D$33</definedName>
    <definedName name="_xlnm.Print_Area" localSheetId="2">'Kustannukset |Rakennusselostus'!$A$1:$T$204</definedName>
    <definedName name="_xlnm.Print_Area" localSheetId="3">'Kustannusarvion koonti'!$A:$P</definedName>
    <definedName name="_xlnm.Print_Area" localSheetId="5">'Rakennusselostus koonti'!$A:$E</definedName>
    <definedName name="_xlnm.Print_Area" localSheetId="4">'Talkootyön koonti'!$A:$H</definedName>
    <definedName name="_xlnm.Print_Titles" localSheetId="2">'Kustannukset |Rakennusselostus'!$3:$5</definedName>
    <definedName name="_xlnm.Print_Titles" localSheetId="3">'Kustannusarvion koonti'!$7:$11</definedName>
    <definedName name="_xlnm.Print_Titles" localSheetId="5">'Rakennusselostus koonti'!$13:$14</definedName>
    <definedName name="_xlnm.Print_Titles" localSheetId="4">'Talkootyön koonti'!$5:$6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5" i="1" l="1" a="1"/>
  <c r="T15" i="1"/>
  <c r="B33" i="2"/>
  <c r="B21" i="2"/>
  <c r="B25" i="4"/>
  <c r="B13" i="4"/>
  <c r="B30" i="5"/>
  <c r="B18" i="5"/>
  <c r="N4" i="1"/>
  <c r="N3" i="1"/>
  <c r="J8" i="5"/>
  <c r="J7" i="5"/>
  <c r="B59" i="1" l="1"/>
  <c r="B50" i="1"/>
  <c r="B49" i="1"/>
  <c r="B48" i="1"/>
  <c r="B47" i="1"/>
  <c r="B46" i="1"/>
  <c r="B45" i="1"/>
  <c r="B32" i="1"/>
  <c r="B31" i="1"/>
  <c r="B30" i="1"/>
  <c r="B29" i="1"/>
  <c r="B28" i="1"/>
  <c r="B27" i="1"/>
  <c r="B25" i="1"/>
  <c r="B24" i="1"/>
  <c r="B23" i="1"/>
  <c r="B22" i="1"/>
  <c r="B20" i="1"/>
  <c r="B18" i="1"/>
  <c r="B17" i="1"/>
  <c r="B16" i="1"/>
  <c r="B12" i="1"/>
  <c r="B10" i="1"/>
  <c r="P38" i="1"/>
  <c r="P62" i="1"/>
  <c r="H62" i="1"/>
  <c r="L62" i="1" s="1"/>
  <c r="J78" i="5" l="1"/>
  <c r="J79" i="5"/>
  <c r="J77" i="5"/>
  <c r="C59" i="4"/>
  <c r="D59" i="4"/>
  <c r="F59" i="4"/>
  <c r="G59" i="4"/>
  <c r="C60" i="4"/>
  <c r="D60" i="4"/>
  <c r="F60" i="4"/>
  <c r="G60" i="4"/>
  <c r="C61" i="4"/>
  <c r="D61" i="4"/>
  <c r="F61" i="4"/>
  <c r="G61" i="4"/>
  <c r="C62" i="4"/>
  <c r="D62" i="4"/>
  <c r="F62" i="4"/>
  <c r="G62" i="4"/>
  <c r="C63" i="4"/>
  <c r="D63" i="4"/>
  <c r="F63" i="4"/>
  <c r="G63" i="4"/>
  <c r="C64" i="4"/>
  <c r="D64" i="4"/>
  <c r="F64" i="4"/>
  <c r="G64" i="4"/>
  <c r="C65" i="4"/>
  <c r="D65" i="4"/>
  <c r="F65" i="4"/>
  <c r="G65" i="4"/>
  <c r="C66" i="4"/>
  <c r="D66" i="4"/>
  <c r="F66" i="4"/>
  <c r="G66" i="4"/>
  <c r="K91" i="5"/>
  <c r="E63" i="4" l="1"/>
  <c r="E64" i="4"/>
  <c r="E61" i="4"/>
  <c r="E60" i="4"/>
  <c r="E59" i="4"/>
  <c r="E66" i="4"/>
  <c r="E62" i="4"/>
  <c r="E65" i="4"/>
  <c r="C10" i="2"/>
  <c r="C11" i="2"/>
  <c r="C12" i="2"/>
  <c r="C9" i="2"/>
  <c r="C4" i="2"/>
  <c r="C5" i="2"/>
  <c r="C6" i="2"/>
  <c r="C7" i="2"/>
  <c r="C8" i="2"/>
  <c r="C3" i="2"/>
  <c r="C2" i="4"/>
  <c r="C3" i="4"/>
  <c r="C4" i="4"/>
  <c r="C1" i="4"/>
  <c r="D3" i="5"/>
  <c r="D4" i="5"/>
  <c r="D5" i="5"/>
  <c r="D6" i="5"/>
  <c r="D7" i="5"/>
  <c r="D2" i="5"/>
  <c r="I14" i="5"/>
  <c r="I15" i="5"/>
  <c r="I16" i="5"/>
  <c r="I17" i="5"/>
  <c r="I18" i="5"/>
  <c r="I20" i="5"/>
  <c r="I21" i="5"/>
  <c r="I22" i="5"/>
  <c r="I23" i="5"/>
  <c r="I25" i="5"/>
  <c r="I26" i="5"/>
  <c r="I27" i="5"/>
  <c r="I28" i="5"/>
  <c r="I29" i="5"/>
  <c r="I30" i="5"/>
  <c r="I32" i="5"/>
  <c r="I33" i="5"/>
  <c r="I34" i="5"/>
  <c r="I35" i="5"/>
  <c r="I36" i="5"/>
  <c r="I37" i="5"/>
  <c r="I39" i="5"/>
  <c r="I40" i="5"/>
  <c r="I41" i="5"/>
  <c r="I42" i="5"/>
  <c r="I43" i="5"/>
  <c r="I44" i="5"/>
  <c r="I45" i="5"/>
  <c r="I46" i="5"/>
  <c r="I47" i="5"/>
  <c r="I48" i="5"/>
  <c r="I50" i="5"/>
  <c r="I51" i="5"/>
  <c r="I52" i="5"/>
  <c r="I53" i="5"/>
  <c r="I54" i="5"/>
  <c r="I55" i="5"/>
  <c r="I57" i="5"/>
  <c r="I58" i="5"/>
  <c r="I59" i="5"/>
  <c r="I60" i="5"/>
  <c r="I61" i="5"/>
  <c r="I62" i="5"/>
  <c r="I64" i="5"/>
  <c r="I65" i="5"/>
  <c r="I66" i="5"/>
  <c r="I67" i="5"/>
  <c r="I68" i="5"/>
  <c r="I69" i="5"/>
  <c r="I70" i="5"/>
  <c r="I71" i="5"/>
  <c r="I13" i="5"/>
  <c r="S14" i="1"/>
  <c r="S19" i="1"/>
  <c r="S26" i="1"/>
  <c r="S33" i="1"/>
  <c r="S44" i="1"/>
  <c r="S51" i="1"/>
  <c r="S58" i="1"/>
  <c r="S62" i="1"/>
  <c r="T62" i="1" s="1" a="1"/>
  <c r="T62" i="1" s="1"/>
  <c r="C70" i="2"/>
  <c r="G9" i="4"/>
  <c r="G10" i="4"/>
  <c r="G11" i="4"/>
  <c r="G12" i="4"/>
  <c r="G13" i="4"/>
  <c r="G15" i="4"/>
  <c r="G16" i="4"/>
  <c r="G17" i="4"/>
  <c r="G18" i="4"/>
  <c r="G20" i="4"/>
  <c r="G21" i="4"/>
  <c r="G22" i="4"/>
  <c r="G23" i="4"/>
  <c r="G24" i="4"/>
  <c r="G25" i="4"/>
  <c r="G27" i="4"/>
  <c r="G28" i="4"/>
  <c r="G29" i="4"/>
  <c r="G30" i="4"/>
  <c r="G31" i="4"/>
  <c r="G32" i="4"/>
  <c r="G34" i="4"/>
  <c r="G35" i="4"/>
  <c r="G36" i="4"/>
  <c r="G37" i="4"/>
  <c r="G38" i="4"/>
  <c r="G39" i="4"/>
  <c r="G40" i="4"/>
  <c r="G41" i="4"/>
  <c r="G42" i="4"/>
  <c r="G43" i="4"/>
  <c r="G45" i="4"/>
  <c r="G46" i="4"/>
  <c r="G47" i="4"/>
  <c r="G48" i="4"/>
  <c r="G49" i="4"/>
  <c r="G50" i="4"/>
  <c r="G52" i="4"/>
  <c r="G53" i="4"/>
  <c r="G54" i="4"/>
  <c r="G55" i="4"/>
  <c r="G56" i="4"/>
  <c r="G57" i="4"/>
  <c r="F15" i="4"/>
  <c r="F16" i="4"/>
  <c r="F17" i="4"/>
  <c r="F18" i="4"/>
  <c r="F20" i="4"/>
  <c r="F21" i="4"/>
  <c r="F22" i="4"/>
  <c r="F23" i="4"/>
  <c r="F24" i="4"/>
  <c r="F25" i="4"/>
  <c r="F27" i="4"/>
  <c r="F28" i="4"/>
  <c r="F29" i="4"/>
  <c r="F30" i="4"/>
  <c r="F31" i="4"/>
  <c r="F32" i="4"/>
  <c r="F34" i="4"/>
  <c r="F35" i="4"/>
  <c r="F36" i="4"/>
  <c r="F37" i="4"/>
  <c r="F38" i="4"/>
  <c r="F39" i="4"/>
  <c r="F40" i="4"/>
  <c r="F41" i="4"/>
  <c r="F42" i="4"/>
  <c r="F43" i="4"/>
  <c r="F45" i="4"/>
  <c r="F46" i="4"/>
  <c r="F47" i="4"/>
  <c r="F48" i="4"/>
  <c r="F49" i="4"/>
  <c r="F50" i="4"/>
  <c r="F52" i="4"/>
  <c r="F53" i="4"/>
  <c r="F54" i="4"/>
  <c r="F55" i="4"/>
  <c r="F56" i="4"/>
  <c r="F57" i="4"/>
  <c r="D15" i="4"/>
  <c r="D16" i="4"/>
  <c r="D17" i="4"/>
  <c r="D18" i="4"/>
  <c r="D20" i="4"/>
  <c r="D21" i="4"/>
  <c r="D22" i="4"/>
  <c r="D23" i="4"/>
  <c r="D24" i="4"/>
  <c r="D25" i="4"/>
  <c r="D27" i="4"/>
  <c r="D28" i="4"/>
  <c r="D29" i="4"/>
  <c r="D30" i="4"/>
  <c r="D31" i="4"/>
  <c r="D32" i="4"/>
  <c r="D34" i="4"/>
  <c r="D35" i="4"/>
  <c r="D36" i="4"/>
  <c r="D37" i="4"/>
  <c r="D38" i="4"/>
  <c r="D39" i="4"/>
  <c r="D40" i="4"/>
  <c r="D41" i="4"/>
  <c r="D42" i="4"/>
  <c r="D43" i="4"/>
  <c r="D45" i="4"/>
  <c r="D46" i="4"/>
  <c r="D47" i="4"/>
  <c r="D48" i="4"/>
  <c r="D49" i="4"/>
  <c r="D50" i="4"/>
  <c r="D52" i="4"/>
  <c r="D53" i="4"/>
  <c r="D54" i="4"/>
  <c r="D55" i="4"/>
  <c r="D56" i="4"/>
  <c r="D57" i="4"/>
  <c r="C15" i="4"/>
  <c r="C16" i="4"/>
  <c r="C17" i="4"/>
  <c r="C18" i="4"/>
  <c r="C20" i="4"/>
  <c r="C21" i="4"/>
  <c r="C22" i="4"/>
  <c r="C23" i="4"/>
  <c r="C24" i="4"/>
  <c r="C25" i="4"/>
  <c r="C27" i="4"/>
  <c r="C28" i="4"/>
  <c r="C29" i="4"/>
  <c r="C30" i="4"/>
  <c r="C31" i="4"/>
  <c r="C32" i="4"/>
  <c r="C34" i="4"/>
  <c r="C35" i="4"/>
  <c r="C36" i="4"/>
  <c r="C37" i="4"/>
  <c r="C38" i="4"/>
  <c r="C39" i="4"/>
  <c r="C40" i="4"/>
  <c r="C41" i="4"/>
  <c r="C42" i="4"/>
  <c r="C43" i="4"/>
  <c r="C45" i="4"/>
  <c r="C46" i="4"/>
  <c r="C47" i="4"/>
  <c r="C48" i="4"/>
  <c r="C49" i="4"/>
  <c r="C50" i="4"/>
  <c r="C52" i="4"/>
  <c r="C53" i="4"/>
  <c r="C54" i="4"/>
  <c r="C55" i="4"/>
  <c r="C56" i="4"/>
  <c r="C57" i="4"/>
  <c r="G8" i="4"/>
  <c r="F9" i="4"/>
  <c r="F10" i="4"/>
  <c r="F11" i="4"/>
  <c r="F12" i="4"/>
  <c r="F13" i="4"/>
  <c r="F8" i="4"/>
  <c r="D9" i="4"/>
  <c r="D10" i="4"/>
  <c r="D11" i="4"/>
  <c r="D12" i="4"/>
  <c r="D13" i="4"/>
  <c r="D8" i="4"/>
  <c r="C9" i="4"/>
  <c r="C10" i="4"/>
  <c r="C11" i="4"/>
  <c r="C12" i="4"/>
  <c r="C13" i="4"/>
  <c r="C8" i="4"/>
  <c r="H13" i="5"/>
  <c r="J13" i="5"/>
  <c r="J14" i="5"/>
  <c r="E13" i="5"/>
  <c r="F13" i="5"/>
  <c r="D13" i="5"/>
  <c r="C14" i="5"/>
  <c r="C15" i="5"/>
  <c r="C16" i="5"/>
  <c r="C17" i="5"/>
  <c r="C18" i="5"/>
  <c r="C20" i="5"/>
  <c r="C21" i="5"/>
  <c r="C22" i="5"/>
  <c r="C23" i="5"/>
  <c r="C25" i="5"/>
  <c r="C26" i="5"/>
  <c r="C27" i="5"/>
  <c r="C28" i="5"/>
  <c r="C29" i="5"/>
  <c r="C30" i="5"/>
  <c r="C32" i="5"/>
  <c r="C33" i="5"/>
  <c r="C34" i="5"/>
  <c r="C35" i="5"/>
  <c r="C36" i="5"/>
  <c r="C37" i="5"/>
  <c r="C39" i="5"/>
  <c r="C40" i="5"/>
  <c r="C41" i="5"/>
  <c r="C42" i="5"/>
  <c r="C43" i="5"/>
  <c r="C44" i="5"/>
  <c r="C45" i="5"/>
  <c r="C46" i="5"/>
  <c r="C47" i="5"/>
  <c r="C48" i="5"/>
  <c r="C50" i="5"/>
  <c r="C51" i="5"/>
  <c r="C52" i="5"/>
  <c r="C53" i="5"/>
  <c r="C54" i="5"/>
  <c r="C55" i="5"/>
  <c r="C57" i="5"/>
  <c r="C58" i="5"/>
  <c r="C59" i="5"/>
  <c r="C60" i="5"/>
  <c r="C61" i="5"/>
  <c r="C62" i="5"/>
  <c r="C64" i="5"/>
  <c r="C65" i="5"/>
  <c r="C66" i="5"/>
  <c r="C67" i="5"/>
  <c r="C68" i="5"/>
  <c r="C69" i="5"/>
  <c r="C70" i="5"/>
  <c r="C71" i="5"/>
  <c r="C13" i="5"/>
  <c r="J15" i="5"/>
  <c r="J16" i="5"/>
  <c r="J17" i="5"/>
  <c r="J18" i="5"/>
  <c r="J20" i="5"/>
  <c r="J21" i="5"/>
  <c r="J22" i="5"/>
  <c r="J23" i="5"/>
  <c r="J25" i="5"/>
  <c r="J26" i="5"/>
  <c r="J27" i="5"/>
  <c r="J28" i="5"/>
  <c r="J29" i="5"/>
  <c r="J30" i="5"/>
  <c r="J32" i="5"/>
  <c r="J33" i="5"/>
  <c r="J34" i="5"/>
  <c r="J35" i="5"/>
  <c r="J36" i="5"/>
  <c r="J37" i="5"/>
  <c r="J39" i="5"/>
  <c r="J40" i="5"/>
  <c r="J41" i="5"/>
  <c r="J42" i="5"/>
  <c r="J43" i="5"/>
  <c r="J44" i="5"/>
  <c r="J45" i="5"/>
  <c r="J46" i="5"/>
  <c r="J47" i="5"/>
  <c r="J48" i="5"/>
  <c r="J50" i="5"/>
  <c r="J51" i="5"/>
  <c r="J52" i="5"/>
  <c r="J53" i="5"/>
  <c r="J54" i="5"/>
  <c r="J55" i="5"/>
  <c r="J57" i="5"/>
  <c r="J58" i="5"/>
  <c r="J59" i="5"/>
  <c r="J60" i="5"/>
  <c r="J61" i="5"/>
  <c r="J62" i="5"/>
  <c r="J64" i="5"/>
  <c r="J65" i="5"/>
  <c r="J66" i="5"/>
  <c r="J67" i="5"/>
  <c r="J68" i="5"/>
  <c r="J69" i="5"/>
  <c r="J70" i="5"/>
  <c r="J71" i="5"/>
  <c r="H14" i="5"/>
  <c r="H15" i="5"/>
  <c r="H16" i="5"/>
  <c r="H17" i="5"/>
  <c r="H18" i="5"/>
  <c r="H20" i="5"/>
  <c r="H21" i="5"/>
  <c r="H22" i="5"/>
  <c r="H23" i="5"/>
  <c r="H25" i="5"/>
  <c r="H26" i="5"/>
  <c r="H27" i="5"/>
  <c r="H28" i="5"/>
  <c r="H29" i="5"/>
  <c r="H30" i="5"/>
  <c r="H32" i="5"/>
  <c r="H33" i="5"/>
  <c r="H34" i="5"/>
  <c r="H35" i="5"/>
  <c r="H36" i="5"/>
  <c r="H37" i="5"/>
  <c r="H39" i="5"/>
  <c r="H40" i="5"/>
  <c r="H41" i="5"/>
  <c r="H42" i="5"/>
  <c r="H43" i="5"/>
  <c r="H44" i="5"/>
  <c r="H45" i="5"/>
  <c r="H46" i="5"/>
  <c r="H47" i="5"/>
  <c r="H48" i="5"/>
  <c r="H50" i="5"/>
  <c r="H51" i="5"/>
  <c r="H52" i="5"/>
  <c r="H53" i="5"/>
  <c r="H54" i="5"/>
  <c r="H55" i="5"/>
  <c r="H57" i="5"/>
  <c r="H58" i="5"/>
  <c r="H59" i="5"/>
  <c r="H60" i="5"/>
  <c r="H61" i="5"/>
  <c r="H62" i="5"/>
  <c r="H64" i="5"/>
  <c r="H65" i="5"/>
  <c r="H66" i="5"/>
  <c r="H67" i="5"/>
  <c r="H68" i="5"/>
  <c r="H69" i="5"/>
  <c r="H70" i="5"/>
  <c r="H71" i="5"/>
  <c r="F14" i="5"/>
  <c r="F15" i="5"/>
  <c r="F16" i="5"/>
  <c r="F17" i="5"/>
  <c r="F18" i="5"/>
  <c r="F20" i="5"/>
  <c r="F21" i="5"/>
  <c r="F22" i="5"/>
  <c r="F23" i="5"/>
  <c r="F25" i="5"/>
  <c r="F26" i="5"/>
  <c r="F27" i="5"/>
  <c r="F28" i="5"/>
  <c r="F29" i="5"/>
  <c r="F30" i="5"/>
  <c r="F32" i="5"/>
  <c r="F33" i="5"/>
  <c r="F34" i="5"/>
  <c r="F35" i="5"/>
  <c r="F36" i="5"/>
  <c r="F37" i="5"/>
  <c r="F39" i="5"/>
  <c r="F40" i="5"/>
  <c r="F41" i="5"/>
  <c r="F42" i="5"/>
  <c r="F43" i="5"/>
  <c r="F44" i="5"/>
  <c r="F45" i="5"/>
  <c r="F46" i="5"/>
  <c r="F47" i="5"/>
  <c r="F48" i="5"/>
  <c r="F50" i="5"/>
  <c r="F51" i="5"/>
  <c r="F52" i="5"/>
  <c r="F53" i="5"/>
  <c r="F54" i="5"/>
  <c r="F55" i="5"/>
  <c r="F57" i="5"/>
  <c r="F58" i="5"/>
  <c r="F59" i="5"/>
  <c r="F60" i="5"/>
  <c r="F61" i="5"/>
  <c r="F62" i="5"/>
  <c r="F64" i="5"/>
  <c r="F65" i="5"/>
  <c r="F66" i="5"/>
  <c r="F67" i="5"/>
  <c r="F68" i="5"/>
  <c r="F69" i="5"/>
  <c r="F70" i="5"/>
  <c r="F71" i="5"/>
  <c r="E14" i="5"/>
  <c r="E15" i="5"/>
  <c r="E16" i="5"/>
  <c r="E17" i="5"/>
  <c r="E18" i="5"/>
  <c r="E20" i="5"/>
  <c r="E21" i="5"/>
  <c r="E22" i="5"/>
  <c r="E23" i="5"/>
  <c r="E25" i="5"/>
  <c r="E26" i="5"/>
  <c r="E27" i="5"/>
  <c r="E28" i="5"/>
  <c r="E29" i="5"/>
  <c r="E30" i="5"/>
  <c r="E32" i="5"/>
  <c r="E33" i="5"/>
  <c r="E34" i="5"/>
  <c r="E35" i="5"/>
  <c r="E36" i="5"/>
  <c r="E37" i="5"/>
  <c r="E39" i="5"/>
  <c r="E40" i="5"/>
  <c r="E41" i="5"/>
  <c r="E42" i="5"/>
  <c r="E43" i="5"/>
  <c r="E44" i="5"/>
  <c r="E45" i="5"/>
  <c r="E46" i="5"/>
  <c r="E47" i="5"/>
  <c r="E48" i="5"/>
  <c r="E50" i="5"/>
  <c r="E51" i="5"/>
  <c r="E52" i="5"/>
  <c r="E53" i="5"/>
  <c r="E54" i="5"/>
  <c r="E55" i="5"/>
  <c r="E57" i="5"/>
  <c r="E58" i="5"/>
  <c r="E59" i="5"/>
  <c r="E60" i="5"/>
  <c r="E61" i="5"/>
  <c r="E62" i="5"/>
  <c r="E64" i="5"/>
  <c r="E65" i="5"/>
  <c r="E66" i="5"/>
  <c r="E67" i="5"/>
  <c r="E68" i="5"/>
  <c r="E69" i="5"/>
  <c r="E70" i="5"/>
  <c r="E71" i="5"/>
  <c r="D14" i="5"/>
  <c r="D15" i="5"/>
  <c r="D16" i="5"/>
  <c r="D17" i="5"/>
  <c r="D18" i="5"/>
  <c r="D20" i="5"/>
  <c r="D21" i="5"/>
  <c r="D22" i="5"/>
  <c r="D23" i="5"/>
  <c r="D25" i="5"/>
  <c r="D26" i="5"/>
  <c r="D27" i="5"/>
  <c r="D28" i="5"/>
  <c r="D29" i="5"/>
  <c r="D30" i="5"/>
  <c r="D32" i="5"/>
  <c r="D33" i="5"/>
  <c r="D34" i="5"/>
  <c r="D35" i="5"/>
  <c r="D36" i="5"/>
  <c r="D37" i="5"/>
  <c r="D39" i="5"/>
  <c r="D40" i="5"/>
  <c r="D41" i="5"/>
  <c r="D42" i="5"/>
  <c r="D43" i="5"/>
  <c r="D44" i="5"/>
  <c r="D45" i="5"/>
  <c r="D46" i="5"/>
  <c r="D47" i="5"/>
  <c r="D48" i="5"/>
  <c r="D50" i="5"/>
  <c r="D51" i="5"/>
  <c r="D52" i="5"/>
  <c r="D53" i="5"/>
  <c r="D54" i="5"/>
  <c r="D55" i="5"/>
  <c r="D57" i="5"/>
  <c r="D58" i="5"/>
  <c r="D59" i="5"/>
  <c r="D60" i="5"/>
  <c r="D61" i="5"/>
  <c r="D62" i="5"/>
  <c r="D64" i="5"/>
  <c r="D65" i="5"/>
  <c r="D66" i="5"/>
  <c r="D67" i="5"/>
  <c r="D68" i="5"/>
  <c r="D69" i="5"/>
  <c r="D70" i="5"/>
  <c r="D71" i="5"/>
  <c r="P36" i="1"/>
  <c r="H36" i="1"/>
  <c r="L36" i="1" s="1"/>
  <c r="P55" i="1"/>
  <c r="H55" i="1"/>
  <c r="L55" i="1" s="1"/>
  <c r="H8" i="1"/>
  <c r="L8" i="1" s="1"/>
  <c r="H9" i="1"/>
  <c r="L9" i="1" s="1"/>
  <c r="H10" i="1"/>
  <c r="L10" i="1" s="1"/>
  <c r="H11" i="1"/>
  <c r="L11" i="1" s="1"/>
  <c r="H12" i="1"/>
  <c r="L12" i="1" s="1"/>
  <c r="H13" i="1"/>
  <c r="L13" i="1" s="1"/>
  <c r="P8" i="1"/>
  <c r="P9" i="1"/>
  <c r="P10" i="1"/>
  <c r="P11" i="1"/>
  <c r="P12" i="1"/>
  <c r="P13" i="1"/>
  <c r="D70" i="2" l="1"/>
  <c r="B62" i="1"/>
  <c r="E50" i="4"/>
  <c r="S13" i="1"/>
  <c r="S10" i="1"/>
  <c r="T10" i="1" s="1" a="1"/>
  <c r="T10" i="1" s="1"/>
  <c r="S55" i="1"/>
  <c r="T55" i="1" s="1" a="1"/>
  <c r="T55" i="1" s="1"/>
  <c r="S12" i="1"/>
  <c r="T12" i="1" s="1" a="1"/>
  <c r="T12" i="1" s="1"/>
  <c r="D20" i="2" s="1"/>
  <c r="S8" i="1"/>
  <c r="T13" i="1" a="1"/>
  <c r="T13" i="1" s="1"/>
  <c r="G54" i="5"/>
  <c r="K54" i="5" s="1"/>
  <c r="G34" i="5"/>
  <c r="K34" i="5" s="1"/>
  <c r="S9" i="1"/>
  <c r="T9" i="1" s="1" a="1"/>
  <c r="T9" i="1" s="1"/>
  <c r="S11" i="1"/>
  <c r="T11" i="1" s="1" a="1"/>
  <c r="T11" i="1" s="1"/>
  <c r="G15" i="5"/>
  <c r="K15" i="5" s="1"/>
  <c r="C18" i="2"/>
  <c r="G70" i="5"/>
  <c r="K70" i="5" s="1"/>
  <c r="E32" i="4"/>
  <c r="E53" i="4"/>
  <c r="E45" i="4"/>
  <c r="E55" i="4"/>
  <c r="E54" i="4"/>
  <c r="E36" i="4"/>
  <c r="E17" i="4"/>
  <c r="E24" i="4"/>
  <c r="E57" i="4"/>
  <c r="E21" i="4"/>
  <c r="E56" i="4"/>
  <c r="G62" i="5"/>
  <c r="K62" i="5" s="1"/>
  <c r="G44" i="5"/>
  <c r="K44" i="5" s="1"/>
  <c r="G71" i="5"/>
  <c r="K71" i="5" s="1"/>
  <c r="G26" i="5"/>
  <c r="K26" i="5" s="1"/>
  <c r="E23" i="4"/>
  <c r="E22" i="4"/>
  <c r="E20" i="4"/>
  <c r="E18" i="4"/>
  <c r="G61" i="5"/>
  <c r="K61" i="5" s="1"/>
  <c r="G43" i="5"/>
  <c r="K43" i="5" s="1"/>
  <c r="G25" i="5"/>
  <c r="K25" i="5" s="1"/>
  <c r="G52" i="5"/>
  <c r="K52" i="5" s="1"/>
  <c r="E35" i="4"/>
  <c r="E16" i="4"/>
  <c r="G60" i="5"/>
  <c r="K60" i="5" s="1"/>
  <c r="G42" i="5"/>
  <c r="K42" i="5" s="1"/>
  <c r="G23" i="5"/>
  <c r="K23" i="5" s="1"/>
  <c r="G69" i="5"/>
  <c r="K69" i="5" s="1"/>
  <c r="G51" i="5"/>
  <c r="K51" i="5" s="1"/>
  <c r="G33" i="5"/>
  <c r="K33" i="5" s="1"/>
  <c r="G14" i="5"/>
  <c r="K14" i="5" s="1"/>
  <c r="E52" i="4"/>
  <c r="E34" i="4"/>
  <c r="E15" i="4"/>
  <c r="G59" i="5"/>
  <c r="K59" i="5" s="1"/>
  <c r="G22" i="5"/>
  <c r="K22" i="5" s="1"/>
  <c r="G68" i="5"/>
  <c r="K68" i="5" s="1"/>
  <c r="G50" i="5"/>
  <c r="K50" i="5" s="1"/>
  <c r="G32" i="5"/>
  <c r="K32" i="5" s="1"/>
  <c r="G41" i="5"/>
  <c r="K41" i="5" s="1"/>
  <c r="G58" i="5"/>
  <c r="K58" i="5" s="1"/>
  <c r="G40" i="5"/>
  <c r="K40" i="5" s="1"/>
  <c r="G21" i="5"/>
  <c r="K21" i="5" s="1"/>
  <c r="G67" i="5"/>
  <c r="K67" i="5" s="1"/>
  <c r="G48" i="5"/>
  <c r="K48" i="5" s="1"/>
  <c r="G30" i="5"/>
  <c r="K30" i="5" s="1"/>
  <c r="E49" i="4"/>
  <c r="E48" i="4"/>
  <c r="G55" i="5"/>
  <c r="K55" i="5" s="1"/>
  <c r="G37" i="5"/>
  <c r="K37" i="5" s="1"/>
  <c r="G18" i="5"/>
  <c r="K18" i="5" s="1"/>
  <c r="E47" i="4"/>
  <c r="E29" i="4"/>
  <c r="G57" i="5"/>
  <c r="K57" i="5" s="1"/>
  <c r="G39" i="5"/>
  <c r="K39" i="5" s="1"/>
  <c r="G47" i="5"/>
  <c r="K47" i="5" s="1"/>
  <c r="G36" i="5"/>
  <c r="K36" i="5" s="1"/>
  <c r="G17" i="5"/>
  <c r="K17" i="5" s="1"/>
  <c r="E46" i="4"/>
  <c r="G20" i="5"/>
  <c r="K20" i="5" s="1"/>
  <c r="G66" i="5"/>
  <c r="K66" i="5" s="1"/>
  <c r="G29" i="5"/>
  <c r="K29" i="5" s="1"/>
  <c r="E11" i="4"/>
  <c r="G53" i="5"/>
  <c r="K53" i="5" s="1"/>
  <c r="G35" i="5"/>
  <c r="K35" i="5" s="1"/>
  <c r="G16" i="5"/>
  <c r="K16" i="5" s="1"/>
  <c r="E25" i="4"/>
  <c r="G65" i="5"/>
  <c r="K65" i="5" s="1"/>
  <c r="G46" i="5"/>
  <c r="K46" i="5" s="1"/>
  <c r="G28" i="5"/>
  <c r="K28" i="5" s="1"/>
  <c r="E42" i="4"/>
  <c r="E39" i="4"/>
  <c r="G64" i="5"/>
  <c r="K64" i="5" s="1"/>
  <c r="G45" i="5"/>
  <c r="K45" i="5" s="1"/>
  <c r="G27" i="5"/>
  <c r="K27" i="5" s="1"/>
  <c r="E31" i="4"/>
  <c r="E28" i="4"/>
  <c r="E27" i="4"/>
  <c r="E43" i="4"/>
  <c r="E41" i="4"/>
  <c r="E30" i="4"/>
  <c r="E40" i="4"/>
  <c r="E38" i="4"/>
  <c r="E37" i="4"/>
  <c r="C63" i="2"/>
  <c r="C44" i="2"/>
  <c r="C67" i="4"/>
  <c r="S36" i="1"/>
  <c r="T36" i="1" s="1" a="1"/>
  <c r="T36" i="1" s="1"/>
  <c r="E13" i="4"/>
  <c r="D67" i="4"/>
  <c r="E12" i="4"/>
  <c r="E10" i="4"/>
  <c r="E9" i="4"/>
  <c r="C21" i="2"/>
  <c r="C16" i="2"/>
  <c r="C20" i="2"/>
  <c r="C19" i="2"/>
  <c r="C17" i="2"/>
  <c r="D18" i="2"/>
  <c r="D44" i="2" l="1"/>
  <c r="B36" i="1"/>
  <c r="D63" i="2"/>
  <c r="B55" i="1"/>
  <c r="D17" i="2"/>
  <c r="B9" i="1"/>
  <c r="D19" i="2"/>
  <c r="B11" i="1"/>
  <c r="D21" i="2"/>
  <c r="B13" i="1"/>
  <c r="T8" i="1" a="1"/>
  <c r="T8" i="1" s="1"/>
  <c r="J80" i="5"/>
  <c r="G13" i="5"/>
  <c r="K13" i="5" s="1"/>
  <c r="K72" i="5" s="1"/>
  <c r="K76" i="1"/>
  <c r="O67" i="1"/>
  <c r="N67" i="1"/>
  <c r="D16" i="2" l="1"/>
  <c r="B8" i="1"/>
  <c r="E8" i="4"/>
  <c r="E67" i="4" s="1"/>
  <c r="P41" i="1" l="1"/>
  <c r="H41" i="1"/>
  <c r="L41" i="1" s="1"/>
  <c r="P48" i="1"/>
  <c r="H48" i="1"/>
  <c r="L48" i="1" s="1"/>
  <c r="S48" i="1" l="1"/>
  <c r="T48" i="1" s="1" a="1"/>
  <c r="T48" i="1" s="1"/>
  <c r="D56" i="2" s="1"/>
  <c r="C56" i="2"/>
  <c r="S41" i="1"/>
  <c r="T41" i="1" s="1" a="1"/>
  <c r="T41" i="1" s="1"/>
  <c r="C49" i="2"/>
  <c r="D49" i="2" l="1"/>
  <c r="B41" i="1"/>
  <c r="H28" i="1"/>
  <c r="L28" i="1" s="1"/>
  <c r="P15" i="1" l="1"/>
  <c r="P16" i="1"/>
  <c r="P17" i="1"/>
  <c r="P18" i="1"/>
  <c r="P20" i="1"/>
  <c r="P21" i="1"/>
  <c r="P22" i="1"/>
  <c r="P23" i="1"/>
  <c r="P24" i="1"/>
  <c r="P25" i="1"/>
  <c r="P27" i="1"/>
  <c r="P28" i="1"/>
  <c r="P29" i="1"/>
  <c r="P30" i="1"/>
  <c r="P31" i="1"/>
  <c r="P32" i="1"/>
  <c r="P34" i="1"/>
  <c r="P35" i="1"/>
  <c r="P37" i="1"/>
  <c r="P39" i="1"/>
  <c r="P40" i="1"/>
  <c r="P42" i="1"/>
  <c r="P43" i="1"/>
  <c r="P45" i="1"/>
  <c r="P46" i="1"/>
  <c r="P47" i="1"/>
  <c r="P49" i="1"/>
  <c r="P50" i="1"/>
  <c r="P52" i="1"/>
  <c r="P53" i="1"/>
  <c r="P54" i="1"/>
  <c r="P56" i="1"/>
  <c r="P57" i="1"/>
  <c r="P59" i="1"/>
  <c r="P60" i="1"/>
  <c r="P61" i="1"/>
  <c r="P63" i="1"/>
  <c r="P64" i="1"/>
  <c r="P65" i="1"/>
  <c r="P66" i="1"/>
  <c r="H52" i="1"/>
  <c r="L52" i="1" s="1"/>
  <c r="H50" i="1"/>
  <c r="L50" i="1" s="1"/>
  <c r="H45" i="1"/>
  <c r="L45" i="1" s="1"/>
  <c r="H59" i="1"/>
  <c r="L59" i="1" s="1"/>
  <c r="H60" i="1"/>
  <c r="L60" i="1" s="1"/>
  <c r="S60" i="1" s="1"/>
  <c r="H61" i="1"/>
  <c r="L61" i="1" s="1"/>
  <c r="S61" i="1" s="1"/>
  <c r="H63" i="1"/>
  <c r="L63" i="1" s="1"/>
  <c r="H64" i="1"/>
  <c r="L64" i="1" s="1"/>
  <c r="H37" i="1"/>
  <c r="L37" i="1" s="1"/>
  <c r="H38" i="1"/>
  <c r="L38" i="1" s="1"/>
  <c r="H39" i="1"/>
  <c r="L39" i="1" s="1"/>
  <c r="H40" i="1"/>
  <c r="L40" i="1" s="1"/>
  <c r="H42" i="1"/>
  <c r="L42" i="1" s="1"/>
  <c r="H43" i="1"/>
  <c r="L43" i="1" s="1"/>
  <c r="H54" i="1"/>
  <c r="L54" i="1" s="1"/>
  <c r="H56" i="1"/>
  <c r="L56" i="1" s="1"/>
  <c r="H57" i="1"/>
  <c r="L57" i="1" s="1"/>
  <c r="H31" i="1"/>
  <c r="L31" i="1" s="1"/>
  <c r="H32" i="1"/>
  <c r="L32" i="1" s="1"/>
  <c r="H34" i="1"/>
  <c r="L34" i="1" s="1"/>
  <c r="H46" i="1"/>
  <c r="L46" i="1" s="1"/>
  <c r="S46" i="1" s="1"/>
  <c r="H47" i="1"/>
  <c r="L47" i="1" s="1"/>
  <c r="S47" i="1" s="1"/>
  <c r="H49" i="1"/>
  <c r="L49" i="1" s="1"/>
  <c r="S49" i="1" s="1"/>
  <c r="H53" i="1"/>
  <c r="L53" i="1" s="1"/>
  <c r="H35" i="1"/>
  <c r="L35" i="1" s="1"/>
  <c r="H29" i="1"/>
  <c r="L29" i="1" s="1"/>
  <c r="H30" i="1"/>
  <c r="L30" i="1" s="1"/>
  <c r="H21" i="1"/>
  <c r="H22" i="1"/>
  <c r="L22" i="1" s="1"/>
  <c r="H23" i="1"/>
  <c r="H24" i="1"/>
  <c r="L24" i="1" s="1"/>
  <c r="H25" i="1"/>
  <c r="L25" i="1" s="1"/>
  <c r="H20" i="1"/>
  <c r="L20" i="1" s="1"/>
  <c r="H27" i="1"/>
  <c r="L27" i="1" s="1"/>
  <c r="H15" i="1"/>
  <c r="L15" i="1" s="1"/>
  <c r="H16" i="1"/>
  <c r="H17" i="1"/>
  <c r="H18" i="1"/>
  <c r="L18" i="1" s="1"/>
  <c r="S18" i="1" s="1"/>
  <c r="H66" i="1"/>
  <c r="L66" i="1" s="1"/>
  <c r="H65" i="1"/>
  <c r="L65" i="1" s="1"/>
  <c r="S25" i="1" l="1"/>
  <c r="S24" i="1"/>
  <c r="T24" i="1" s="1" a="1"/>
  <c r="T24" i="1" s="1"/>
  <c r="D32" i="2" s="1"/>
  <c r="S63" i="1"/>
  <c r="T63" i="1" s="1" a="1"/>
  <c r="T63" i="1" s="1"/>
  <c r="S34" i="1"/>
  <c r="T34" i="1" s="1" a="1"/>
  <c r="T34" i="1" s="1"/>
  <c r="S15" i="1"/>
  <c r="S22" i="1"/>
  <c r="T22" i="1" s="1" a="1"/>
  <c r="T22" i="1" s="1"/>
  <c r="D30" i="2" s="1"/>
  <c r="S59" i="1"/>
  <c r="T59" i="1" s="1" a="1"/>
  <c r="T59" i="1" s="1"/>
  <c r="D67" i="2" s="1"/>
  <c r="C58" i="2"/>
  <c r="C72" i="2"/>
  <c r="S20" i="1"/>
  <c r="T20" i="1" s="1" a="1"/>
  <c r="T20" i="1" s="1"/>
  <c r="D28" i="2" s="1"/>
  <c r="C32" i="2"/>
  <c r="C73" i="2"/>
  <c r="C68" i="2"/>
  <c r="C67" i="2"/>
  <c r="C69" i="2"/>
  <c r="C71" i="2"/>
  <c r="S65" i="1"/>
  <c r="T65" i="1" s="1" a="1"/>
  <c r="T65" i="1" s="1"/>
  <c r="S64" i="1"/>
  <c r="T64" i="1" s="1" a="1"/>
  <c r="T64" i="1" s="1"/>
  <c r="C57" i="2"/>
  <c r="S45" i="1"/>
  <c r="T45" i="1" s="1" a="1"/>
  <c r="T45" i="1" s="1"/>
  <c r="D53" i="2" s="1"/>
  <c r="S50" i="1"/>
  <c r="C53" i="2"/>
  <c r="C54" i="2"/>
  <c r="C55" i="2"/>
  <c r="C33" i="2"/>
  <c r="L23" i="1"/>
  <c r="S23" i="1" s="1"/>
  <c r="T23" i="1" s="1" a="1"/>
  <c r="T23" i="1" s="1"/>
  <c r="D31" i="2" s="1"/>
  <c r="L21" i="1"/>
  <c r="S21" i="1" s="1"/>
  <c r="T21" i="1" s="1" a="1"/>
  <c r="T21" i="1" s="1"/>
  <c r="C30" i="2"/>
  <c r="C28" i="2"/>
  <c r="L17" i="1"/>
  <c r="S17" i="1" s="1"/>
  <c r="T17" i="1" s="1" a="1"/>
  <c r="T17" i="1" s="1"/>
  <c r="D25" i="2" s="1"/>
  <c r="L16" i="1"/>
  <c r="S16" i="1" s="1"/>
  <c r="T16" i="1" s="1" a="1"/>
  <c r="T16" i="1" s="1"/>
  <c r="D24" i="2" s="1"/>
  <c r="C24" i="2"/>
  <c r="C26" i="2"/>
  <c r="C23" i="2"/>
  <c r="C74" i="2"/>
  <c r="S66" i="1"/>
  <c r="T66" i="1" s="1" a="1"/>
  <c r="T66" i="1" s="1"/>
  <c r="C40" i="2"/>
  <c r="S32" i="1"/>
  <c r="T32" i="1" s="1" a="1"/>
  <c r="T32" i="1" s="1"/>
  <c r="D40" i="2" s="1"/>
  <c r="C39" i="2"/>
  <c r="S31" i="1"/>
  <c r="S30" i="1"/>
  <c r="T30" i="1" s="1" a="1"/>
  <c r="T30" i="1" s="1"/>
  <c r="D38" i="2" s="1"/>
  <c r="C38" i="2"/>
  <c r="S29" i="1"/>
  <c r="T29" i="1" s="1" a="1"/>
  <c r="T29" i="1" s="1"/>
  <c r="D37" i="2" s="1"/>
  <c r="C37" i="2"/>
  <c r="S28" i="1"/>
  <c r="T28" i="1" s="1" a="1"/>
  <c r="T28" i="1" s="1"/>
  <c r="D36" i="2" s="1"/>
  <c r="C36" i="2"/>
  <c r="C35" i="2"/>
  <c r="S27" i="1"/>
  <c r="T27" i="1" s="1" a="1"/>
  <c r="T27" i="1" s="1"/>
  <c r="D35" i="2" s="1"/>
  <c r="S57" i="1"/>
  <c r="T57" i="1" s="1" a="1"/>
  <c r="T57" i="1" s="1"/>
  <c r="C65" i="2"/>
  <c r="S56" i="1"/>
  <c r="T56" i="1" s="1" a="1"/>
  <c r="T56" i="1" s="1"/>
  <c r="C64" i="2"/>
  <c r="S54" i="1"/>
  <c r="T54" i="1" s="1" a="1"/>
  <c r="T54" i="1" s="1"/>
  <c r="C62" i="2"/>
  <c r="S53" i="1"/>
  <c r="T53" i="1" s="1" a="1"/>
  <c r="T53" i="1" s="1"/>
  <c r="C61" i="2"/>
  <c r="S52" i="1"/>
  <c r="T52" i="1" s="1" a="1"/>
  <c r="T52" i="1" s="1"/>
  <c r="C60" i="2"/>
  <c r="S43" i="1"/>
  <c r="T43" i="1" s="1" a="1"/>
  <c r="T43" i="1" s="1"/>
  <c r="P67" i="1"/>
  <c r="K73" i="5" s="1"/>
  <c r="C48" i="2"/>
  <c r="S40" i="1"/>
  <c r="T40" i="1" s="1" a="1"/>
  <c r="T40" i="1" s="1"/>
  <c r="C43" i="2"/>
  <c r="S35" i="1"/>
  <c r="T35" i="1" s="1" a="1"/>
  <c r="T35" i="1" s="1"/>
  <c r="C45" i="2"/>
  <c r="S37" i="1"/>
  <c r="T37" i="1" s="1" a="1"/>
  <c r="T37" i="1" s="1"/>
  <c r="C46" i="2"/>
  <c r="S38" i="1"/>
  <c r="T38" i="1" s="1" a="1"/>
  <c r="T38" i="1" s="1"/>
  <c r="C50" i="2"/>
  <c r="S42" i="1"/>
  <c r="T42" i="1" s="1" a="1"/>
  <c r="T42" i="1" s="1"/>
  <c r="C47" i="2"/>
  <c r="S39" i="1"/>
  <c r="T39" i="1" s="1" a="1"/>
  <c r="T39" i="1" s="1"/>
  <c r="C51" i="2"/>
  <c r="C42" i="2"/>
  <c r="T50" i="1" a="1"/>
  <c r="T50" i="1" s="1"/>
  <c r="D58" i="2" s="1"/>
  <c r="T49" i="1" a="1"/>
  <c r="T49" i="1" s="1"/>
  <c r="D57" i="2" s="1"/>
  <c r="T47" i="1" a="1"/>
  <c r="T47" i="1" s="1"/>
  <c r="D55" i="2" s="1"/>
  <c r="T31" i="1" a="1"/>
  <c r="T31" i="1" s="1"/>
  <c r="D39" i="2" s="1"/>
  <c r="T18" i="1" a="1"/>
  <c r="T18" i="1" s="1"/>
  <c r="D26" i="2" s="1"/>
  <c r="T46" i="1" a="1"/>
  <c r="T46" i="1" s="1"/>
  <c r="D54" i="2" s="1"/>
  <c r="T61" i="1" a="1"/>
  <c r="T61" i="1" s="1"/>
  <c r="T25" i="1" a="1"/>
  <c r="T25" i="1" s="1"/>
  <c r="D33" i="2" s="1"/>
  <c r="T60" i="1" a="1"/>
  <c r="T60" i="1" s="1"/>
  <c r="H67" i="1"/>
  <c r="D51" i="2" l="1"/>
  <c r="B43" i="1"/>
  <c r="D50" i="2"/>
  <c r="B42" i="1"/>
  <c r="D46" i="2"/>
  <c r="B38" i="1"/>
  <c r="D45" i="2"/>
  <c r="B37" i="1"/>
  <c r="D43" i="2"/>
  <c r="B35" i="1"/>
  <c r="D42" i="2"/>
  <c r="B34" i="1"/>
  <c r="D73" i="2"/>
  <c r="B65" i="1"/>
  <c r="D72" i="2"/>
  <c r="B64" i="1"/>
  <c r="D71" i="2"/>
  <c r="B63" i="1"/>
  <c r="D69" i="2"/>
  <c r="B61" i="1"/>
  <c r="D68" i="2"/>
  <c r="B60" i="1"/>
  <c r="D65" i="2"/>
  <c r="B57" i="1"/>
  <c r="D64" i="2"/>
  <c r="B56" i="1"/>
  <c r="D62" i="2"/>
  <c r="B54" i="1"/>
  <c r="D61" i="2"/>
  <c r="B53" i="1"/>
  <c r="D60" i="2"/>
  <c r="B52" i="1"/>
  <c r="D74" i="2"/>
  <c r="B66" i="1"/>
  <c r="D29" i="2"/>
  <c r="B21" i="1"/>
  <c r="D23" i="2"/>
  <c r="B15" i="1"/>
  <c r="D48" i="2"/>
  <c r="B40" i="1"/>
  <c r="D47" i="2"/>
  <c r="B39" i="1"/>
  <c r="C25" i="2"/>
  <c r="M80" i="5"/>
  <c r="K88" i="5" s="1"/>
  <c r="K80" i="5"/>
  <c r="C29" i="2"/>
  <c r="C31" i="2"/>
  <c r="L67" i="1"/>
  <c r="L76" i="1" s="1"/>
  <c r="N76" i="1"/>
  <c r="L85" i="1" s="1"/>
  <c r="C75" i="2"/>
  <c r="B51" i="2" l="1"/>
  <c r="B43" i="4"/>
  <c r="B48" i="5"/>
  <c r="B73" i="2"/>
  <c r="B70" i="5"/>
  <c r="B65" i="4"/>
  <c r="B72" i="2"/>
  <c r="B64" i="4"/>
  <c r="B69" i="5"/>
  <c r="B71" i="5"/>
  <c r="B74" i="2"/>
  <c r="B66" i="4"/>
  <c r="L74" i="1"/>
  <c r="L82" i="1" s="1"/>
  <c r="L75" i="1"/>
  <c r="N75" i="1" s="1"/>
  <c r="L73" i="1"/>
  <c r="L81" i="1" s="1"/>
  <c r="K79" i="5" l="1"/>
  <c r="M79" i="5" s="1"/>
  <c r="M81" i="5" s="1"/>
  <c r="K87" i="5" s="1"/>
  <c r="K89" i="5" s="1"/>
  <c r="K77" i="5"/>
  <c r="K84" i="5" s="1"/>
  <c r="K78" i="5"/>
  <c r="K85" i="5" s="1"/>
  <c r="L83" i="1"/>
  <c r="N77" i="1"/>
  <c r="L84" i="1" s="1"/>
  <c r="L86" i="1" s="1"/>
  <c r="K86" i="5" l="1"/>
  <c r="K90" i="5" s="1"/>
  <c r="K92" i="5" s="1"/>
  <c r="L87" i="1"/>
  <c r="L89" i="1" s="1"/>
  <c r="C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D2" authorId="0" shapeId="0" xr:uid="{D860615E-C467-4A2F-AE57-43B2C8CBB56B}">
      <text>
        <r>
          <rPr>
            <sz val="9"/>
            <color indexed="81"/>
            <rFont val="Tahoma"/>
            <family val="2"/>
          </rPr>
          <t xml:space="preserve">Tämä täytetty lomake kopioituu välilehtien 
</t>
        </r>
        <r>
          <rPr>
            <b/>
            <sz val="9"/>
            <color indexed="81"/>
            <rFont val="Tahoma"/>
            <family val="2"/>
          </rPr>
          <t>Kustannusarvion koonti
Talkootyön koonti sekä 
Rakennusselostus koonti</t>
        </r>
        <r>
          <rPr>
            <sz val="9"/>
            <color indexed="81"/>
            <rFont val="Tahoma"/>
            <family val="2"/>
          </rPr>
          <t xml:space="preserve"> lomakkeisiin.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D6" authorId="0" shapeId="0" xr:uid="{1B27B16A-7F0E-4E56-A8B4-73F541B425E4}">
      <text>
        <r>
          <rPr>
            <b/>
            <sz val="9"/>
            <color indexed="81"/>
            <rFont val="Tahoma"/>
            <family val="2"/>
          </rPr>
          <t>Kirjoita mistä materiaalista on kyse</t>
        </r>
        <r>
          <rPr>
            <sz val="9"/>
            <color indexed="81"/>
            <rFont val="Tahoma"/>
            <family val="2"/>
          </rPr>
          <t>. Esim. 
Ulko-ovi 9x21 vasen, valkoinen, karmisyvyys 105 mm
Yläpohjaan lisätään Ekovilla purua 200 mm.</t>
        </r>
      </text>
    </comment>
    <comment ref="I6" authorId="0" shapeId="0" xr:uid="{BB4510B7-DEEB-4119-9ECF-CA49D0CED19B}">
      <text>
        <r>
          <rPr>
            <sz val="9"/>
            <color indexed="81"/>
            <rFont val="Tahoma"/>
            <family val="2"/>
          </rPr>
          <t>Kirjaa tähän hintavertailun perusteella valittu urakkahinta.</t>
        </r>
      </text>
    </comment>
    <comment ref="K6" authorId="0" shapeId="0" xr:uid="{F13CA1DF-A80E-4DC9-91C7-53D4ADD82B72}">
      <text>
        <r>
          <rPr>
            <sz val="9"/>
            <color indexed="81"/>
            <rFont val="Tahoma"/>
            <family val="2"/>
          </rPr>
          <t>Jos urakoitsija tekee tuntityönä, kirjataan tuntityön hinta tähän, euroa/h</t>
        </r>
      </text>
    </comment>
    <comment ref="N6" authorId="0" shapeId="0" xr:uid="{2EDF64EA-D6DC-43FB-815D-B3B5D14CB9BA}">
      <text>
        <r>
          <rPr>
            <sz val="9"/>
            <color indexed="81"/>
            <rFont val="Tahoma"/>
            <family val="2"/>
          </rPr>
          <t xml:space="preserve">Talkootyön hinta on 20 €/h
Tähän merkitään tunnit
</t>
        </r>
      </text>
    </comment>
    <comment ref="O6" authorId="0" shapeId="0" xr:uid="{D0A57E6F-5F34-45D3-86AB-F4463D3A6955}">
      <text>
        <r>
          <rPr>
            <sz val="9"/>
            <color indexed="81"/>
            <rFont val="Tahoma"/>
            <family val="2"/>
          </rPr>
          <t>Kone + kuljettaja talkootyön tuntihinta on 60 €/h
Sarakkeeseen merkitään kone + kuljettaja tunint</t>
        </r>
      </text>
    </comment>
    <comment ref="C13" authorId="0" shapeId="0" xr:uid="{562EDB69-ED93-421D-A0E2-81FB5A62B36A}">
      <text>
        <r>
          <rPr>
            <sz val="9"/>
            <color indexed="81"/>
            <rFont val="Tahoma"/>
            <family val="2"/>
          </rPr>
          <t>Voit kirjoitaa tähän omaa tekstiä.</t>
        </r>
      </text>
    </comment>
    <comment ref="C25" authorId="0" shapeId="0" xr:uid="{8885AEB4-152D-4B08-9BC5-48D8E07E9B19}">
      <text>
        <r>
          <rPr>
            <sz val="9"/>
            <color indexed="81"/>
            <rFont val="Tahoma"/>
            <family val="2"/>
          </rPr>
          <t xml:space="preserve">Kirjoita tähän eristämistyyppi, jos yllä olevista ei sovellu mikään.
</t>
        </r>
      </text>
    </comment>
    <comment ref="C43" authorId="0" shapeId="0" xr:uid="{B4C1360E-2CBD-4471-BEE3-2881798A656D}">
      <text>
        <r>
          <rPr>
            <sz val="9"/>
            <color indexed="81"/>
            <rFont val="Tahoma"/>
            <family val="2"/>
          </rPr>
          <t>Kirjoita tähän mistä lämmitysjrjestelmästä on kyse</t>
        </r>
      </text>
    </comment>
    <comment ref="J73" authorId="0" shapeId="0" xr:uid="{60EB5CBC-CC4C-4EB4-90ED-6BFE88EB426E}">
      <text>
        <r>
          <rPr>
            <sz val="9"/>
            <color indexed="81"/>
            <rFont val="Tahoma"/>
            <family val="2"/>
          </rPr>
          <t>Rahoittaja määrittelee myönnettävän tukiprosentin</t>
        </r>
      </text>
    </comment>
    <comment ref="J74" authorId="0" shapeId="0" xr:uid="{8463E168-0296-4453-BCB6-63707A8E8F49}">
      <text>
        <r>
          <rPr>
            <sz val="9"/>
            <color indexed="81"/>
            <rFont val="Tahoma"/>
            <family val="2"/>
          </rPr>
          <t>Tarkasta omalta Leader alueeltasi julkisen tuen määrä ja tarve.</t>
        </r>
      </text>
    </comment>
    <comment ref="J75" authorId="0" shapeId="0" xr:uid="{B0F2EC82-340A-42B3-83DC-8E6DF5DAE9D7}">
      <text>
        <r>
          <rPr>
            <sz val="9"/>
            <color indexed="81"/>
            <rFont val="Tahoma"/>
            <family val="2"/>
          </rPr>
          <t>Tarkasta omalta Leader alueeltasi vaaditaanko yksityisestä rahasta pakollinen osuus rahallista rahaa.</t>
        </r>
      </text>
    </comment>
    <comment ref="N75" authorId="0" shapeId="0" xr:uid="{B254917E-0F0E-40D8-8E3D-3F66C116507D}">
      <text>
        <r>
          <rPr>
            <sz val="9"/>
            <color indexed="81"/>
            <rFont val="Tahoma"/>
            <family val="2"/>
          </rPr>
          <t>Yksityinen raha jakaantuu vastikkeettoman työn 
osuuteen sekä yksityiseen rahaan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J76" authorId="0" shapeId="0" xr:uid="{FA8CC27C-70E2-4D19-B8C5-1A0EC79C9A2E}">
      <text>
        <r>
          <rPr>
            <sz val="9"/>
            <color indexed="81"/>
            <rFont val="Tahoma"/>
            <family val="2"/>
          </rPr>
          <t>Kokonaiskustannukset muodostuvat tositteellisten kustannuksten ja vastikkeettoman työn summasta</t>
        </r>
      </text>
    </comment>
    <comment ref="N76" authorId="0" shapeId="0" xr:uid="{BA832A1C-7425-4B73-9B13-BCC4AEE2B589}">
      <text>
        <r>
          <rPr>
            <sz val="9"/>
            <color indexed="81"/>
            <rFont val="Tahoma"/>
            <family val="2"/>
          </rPr>
          <t>Kustannusarvioissa suunniteltu vastikkeeton työ kirjautuu tähän.
Jos solu on musta, vastikkeetonta työtä on kirjattu liikaa, sinun tulee silloin ottaa yhteyttä rahoittajaan ja keskustella talkootöiden sisällöstä talkootyösuunnitelmassa.</t>
        </r>
      </text>
    </comment>
    <comment ref="N77" authorId="0" shapeId="0" xr:uid="{90C58D83-9237-40CD-BF32-3014284E9E4C}">
      <text>
        <r>
          <rPr>
            <sz val="9"/>
            <color indexed="81"/>
            <rFont val="Tahoma"/>
            <family val="2"/>
          </rPr>
          <t>Suunnitellun talkootyön määrän lisäksi,  tarvitaan vielä tämän verran rahallista rahaa.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H11" authorId="0" shapeId="0" xr:uid="{6B22FDCA-747F-44A8-A9DA-E4CA0E4ED6D1}">
      <text>
        <r>
          <rPr>
            <sz val="9"/>
            <color indexed="81"/>
            <rFont val="Tahoma"/>
            <family val="2"/>
          </rPr>
          <t>Kirjaa tähän hintavertailun perusteella valittu urakkahinta.</t>
        </r>
      </text>
    </comment>
    <comment ref="J11" authorId="0" shapeId="0" xr:uid="{0C59D174-0F72-4322-AA71-6AE5A0AD7D9B}">
      <text>
        <r>
          <rPr>
            <sz val="9"/>
            <color indexed="81"/>
            <rFont val="Tahoma"/>
            <family val="2"/>
          </rPr>
          <t>Jos urakoitsija tekee tuntityönä, kirjataan tuntityön hinta tähän, euroa/h</t>
        </r>
      </text>
    </comment>
    <comment ref="C12" authorId="0" shapeId="0" xr:uid="{31A2187F-E614-4D2C-BE4B-45C85B2EB2CA}">
      <text>
        <r>
          <rPr>
            <sz val="9"/>
            <color indexed="81"/>
            <rFont val="Tahoma"/>
            <family val="2"/>
          </rPr>
          <t>Jos teksti menee solun rajojen yli, niin valitse ylävalikosta Aloitus -&gt; Rivitä teksti
Lisätietoa ohjeessa</t>
        </r>
        <r>
          <rPr>
            <b/>
            <sz val="9"/>
            <color indexed="81"/>
            <rFont val="Tahoma"/>
            <family val="2"/>
          </rPr>
          <t>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B1" authorId="0" shapeId="0" xr:uid="{8B6D804A-727B-47BF-A937-A3611EA9C802}">
      <text>
        <r>
          <rPr>
            <sz val="9"/>
            <color indexed="81"/>
            <rFont val="Tahoma"/>
            <family val="2"/>
          </rPr>
          <t xml:space="preserve">Tiedot tulevat Hankkeen tiedot välilehdeltä.
 Muut tiedot kustannusarvion talkootyölomakkeen riveltä.
</t>
        </r>
        <r>
          <rPr>
            <b/>
            <sz val="9"/>
            <color indexed="81"/>
            <rFont val="Tahoma"/>
            <family val="2"/>
          </rPr>
          <t>Tätä välilehteä ei voi muokat</t>
        </r>
        <r>
          <rPr>
            <sz val="9"/>
            <color indexed="81"/>
            <rFont val="Tahoma"/>
            <family val="2"/>
          </rPr>
          <t>a. Tallenna tämä välilehti .PDF muotoon. Katso ohje välilehteä miten se tehdään.</t>
        </r>
      </text>
    </comment>
    <comment ref="B25" authorId="0" shapeId="0" xr:uid="{17D0CD74-89FD-4FC5-BEAF-74A6A8A90C67}">
      <text>
        <r>
          <rPr>
            <sz val="9"/>
            <color indexed="81"/>
            <rFont val="Tahoma"/>
            <family val="2"/>
          </rPr>
          <t xml:space="preserve">Kirjoita tähän eristämistyyppi, jos yllä olevista ei sovellu mikään.
</t>
        </r>
      </text>
    </comment>
    <comment ref="B43" authorId="0" shapeId="0" xr:uid="{CE78E49A-BE63-4AC8-B18E-4DDA6E3E9AE8}">
      <text>
        <r>
          <rPr>
            <sz val="9"/>
            <color indexed="81"/>
            <rFont val="Tahoma"/>
            <family val="2"/>
          </rPr>
          <t>Kirjoita tähän mistä lämmitysjrjestelmästä on kyse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B2" authorId="0" shapeId="0" xr:uid="{2555BF54-E36E-4680-BC8A-5DD60A10649D}">
      <text>
        <r>
          <rPr>
            <sz val="9"/>
            <color indexed="81"/>
            <rFont val="Tahoma"/>
            <family val="2"/>
          </rPr>
          <t>T</t>
        </r>
        <r>
          <rPr>
            <b/>
            <sz val="9"/>
            <color indexed="81"/>
            <rFont val="Tahoma"/>
            <family val="2"/>
          </rPr>
          <t>ätä taulukkoa ei voi muokata.</t>
        </r>
        <r>
          <rPr>
            <sz val="9"/>
            <color indexed="81"/>
            <rFont val="Tahoma"/>
            <family val="2"/>
          </rPr>
          <t xml:space="preserve">
Jos sinulla ei ole Adoben ohjelmistoa, niin voit Tallentaa taulukon tulostuksen kautta  .pdf formaattiin seuraavasti: 
Valitse </t>
        </r>
        <r>
          <rPr>
            <b/>
            <sz val="9"/>
            <color indexed="81"/>
            <rFont val="Tahoma"/>
            <family val="2"/>
          </rPr>
          <t>Tiedosto</t>
        </r>
        <r>
          <rPr>
            <sz val="9"/>
            <color indexed="81"/>
            <rFont val="Tahoma"/>
            <family val="2"/>
          </rPr>
          <t xml:space="preserve"> -&gt; </t>
        </r>
        <r>
          <rPr>
            <b/>
            <sz val="9"/>
            <color indexed="81"/>
            <rFont val="Tahoma"/>
            <family val="2"/>
          </rPr>
          <t>Tulosta</t>
        </r>
        <r>
          <rPr>
            <sz val="9"/>
            <color indexed="81"/>
            <rFont val="Tahoma"/>
            <family val="2"/>
          </rPr>
          <t xml:space="preserve"> -&gt; valitse tulostimeksi </t>
        </r>
        <r>
          <rPr>
            <b/>
            <sz val="9"/>
            <color indexed="81"/>
            <rFont val="Tahoma"/>
            <family val="2"/>
          </rPr>
          <t>Microsoft Print to PDF.</t>
        </r>
        <r>
          <rPr>
            <sz val="9"/>
            <color indexed="81"/>
            <rFont val="Tahoma"/>
            <family val="2"/>
          </rPr>
          <t xml:space="preserve"> -&gt; Valitse </t>
        </r>
        <r>
          <rPr>
            <b/>
            <sz val="9"/>
            <color indexed="81"/>
            <rFont val="Tahoma"/>
            <family val="2"/>
          </rPr>
          <t>Tulosta</t>
        </r>
        <r>
          <rPr>
            <sz val="9"/>
            <color indexed="81"/>
            <rFont val="Tahoma"/>
            <family val="2"/>
          </rPr>
          <t xml:space="preserve"> (Tulostusta ei tapahdu, vaan seuravaksi ohjelma kysyy mihin kansioon .pdf tulostus tehdään). -&gt; Valitaan kansio (tai luodaan uusi) ja annetaan tiedostolle nimi.
Jos sinulla on Adobe Acrobat ohjelmisto, voit tallentaa  jokaisen koontitaulukon erikseen valitsemalla 
</t>
        </r>
        <r>
          <rPr>
            <b/>
            <sz val="9"/>
            <color indexed="81"/>
            <rFont val="Tahoma"/>
            <family val="2"/>
          </rPr>
          <t>Tiedosto</t>
        </r>
        <r>
          <rPr>
            <sz val="9"/>
            <color indexed="81"/>
            <rFont val="Tahoma"/>
            <family val="2"/>
          </rPr>
          <t xml:space="preserve"> -&gt; </t>
        </r>
        <r>
          <rPr>
            <b/>
            <sz val="9"/>
            <color indexed="81"/>
            <rFont val="Tahoma"/>
            <family val="2"/>
          </rPr>
          <t xml:space="preserve">Tallenna Adobe -PDF tiedostona.
</t>
        </r>
      </text>
    </comment>
    <comment ref="B3" authorId="0" shapeId="0" xr:uid="{613AE97C-D322-480D-B8FD-740D70A00707}">
      <text>
        <r>
          <rPr>
            <sz val="9"/>
            <color indexed="81"/>
            <rFont val="Tahoma"/>
            <family val="2"/>
          </rPr>
          <t xml:space="preserve">Nämä tiedot tulevat </t>
        </r>
        <r>
          <rPr>
            <b/>
            <sz val="9"/>
            <color indexed="81"/>
            <rFont val="Tahoma"/>
            <family val="2"/>
          </rPr>
          <t>Hankkeen tiedot</t>
        </r>
        <r>
          <rPr>
            <sz val="9"/>
            <color indexed="81"/>
            <rFont val="Tahoma"/>
            <family val="2"/>
          </rPr>
          <t xml:space="preserve"> välilehdeltä.</t>
        </r>
      </text>
    </comment>
    <comment ref="B9" authorId="0" shapeId="0" xr:uid="{590CCAEF-2ADA-4B7A-BEB5-5AA34F962288}">
      <text>
        <r>
          <rPr>
            <sz val="9"/>
            <color indexed="81"/>
            <rFont val="Tahoma"/>
            <family val="2"/>
          </rPr>
          <t xml:space="preserve">Nämä tiedot tulevat </t>
        </r>
        <r>
          <rPr>
            <b/>
            <sz val="9"/>
            <color indexed="81"/>
            <rFont val="Tahoma"/>
            <family val="2"/>
          </rPr>
          <t>Hankkeen tiedot</t>
        </r>
        <r>
          <rPr>
            <sz val="9"/>
            <color indexed="81"/>
            <rFont val="Tahoma"/>
            <family val="2"/>
          </rPr>
          <t xml:space="preserve"> välilehdeltä.</t>
        </r>
      </text>
    </comment>
    <comment ref="B33" authorId="0" shapeId="0" xr:uid="{15930F59-B3B7-48E6-B148-711384B576A4}">
      <text>
        <r>
          <rPr>
            <sz val="9"/>
            <color indexed="81"/>
            <rFont val="Tahoma"/>
            <family val="2"/>
          </rPr>
          <t xml:space="preserve">Kirjoita tähän eristämistyyppi, jos yllä olevista ei sovellu mikään.
</t>
        </r>
      </text>
    </comment>
    <comment ref="B51" authorId="0" shapeId="0" xr:uid="{E2E7E469-603E-4757-B001-4332D137B3BD}">
      <text>
        <r>
          <rPr>
            <sz val="9"/>
            <color indexed="81"/>
            <rFont val="Tahoma"/>
            <family val="2"/>
          </rPr>
          <t>Kirjoita tähän mistä lämmitysjrjestelmästä on kyse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<sst xmlns="http://schemas.openxmlformats.org/spreadsheetml/2006/main" count="332" uniqueCount="160">
  <si>
    <t xml:space="preserve">Kustannusarvion laatija: </t>
  </si>
  <si>
    <t xml:space="preserve">Lähiosoite: </t>
  </si>
  <si>
    <t xml:space="preserve">Investointihankkeen nimi: </t>
  </si>
  <si>
    <t xml:space="preserve">Päiväys: </t>
  </si>
  <si>
    <t>Materiaalit ja ostopalvelut</t>
  </si>
  <si>
    <t xml:space="preserve"> Hinnat sisältävät ALV:n</t>
  </si>
  <si>
    <t xml:space="preserve"> Hinnat ilman ALV:a</t>
  </si>
  <si>
    <t>Määrä</t>
  </si>
  <si>
    <t>Yksikkö  (m2, jm, m3…)</t>
  </si>
  <si>
    <t>á hinta €</t>
  </si>
  <si>
    <t>Materiaali Yhteensä</t>
  </si>
  <si>
    <t>Urakka-hinta</t>
  </si>
  <si>
    <t>Tuntityönä tehdyt tunnit</t>
  </si>
  <si>
    <t xml:space="preserve">Työ ja materiaali Yhteensä </t>
  </si>
  <si>
    <t>Konetyö + kuljettaja tunnit h (talkoo)</t>
  </si>
  <si>
    <t>Talkootyö yhteensä €</t>
  </si>
  <si>
    <t>Muuta</t>
  </si>
  <si>
    <t>Talkooruokailu</t>
  </si>
  <si>
    <t>jm</t>
  </si>
  <si>
    <t>kpl</t>
  </si>
  <si>
    <t>kg</t>
  </si>
  <si>
    <t>l</t>
  </si>
  <si>
    <t>h</t>
  </si>
  <si>
    <t>pv</t>
  </si>
  <si>
    <t>erä</t>
  </si>
  <si>
    <t>Ikkunat ja ovet</t>
  </si>
  <si>
    <t>Ulko-ovien uusiminen</t>
  </si>
  <si>
    <t>Ulko-ovien kunnostaminen</t>
  </si>
  <si>
    <t>Ikkunoiden uusiminen</t>
  </si>
  <si>
    <t>Lisäeristäminen</t>
  </si>
  <si>
    <t>Rakenteiden tiivistäminen</t>
  </si>
  <si>
    <t>Perustusten lisäeristäminen</t>
  </si>
  <si>
    <t>Ilmanvaihto</t>
  </si>
  <si>
    <t>Ilmamäärien säätäminen</t>
  </si>
  <si>
    <t>Lämmitys</t>
  </si>
  <si>
    <t>Energiakaivon poraaminen</t>
  </si>
  <si>
    <t>Ilma-vesilämpöpumpun asentaminen</t>
  </si>
  <si>
    <t>Ilmalämpöpumpun asentaminen</t>
  </si>
  <si>
    <t>Sähkötyöt</t>
  </si>
  <si>
    <t>Pääkeskuksen uusiminen</t>
  </si>
  <si>
    <t>Vanhojen sähköasennusten uusiminen</t>
  </si>
  <si>
    <t>Uusien varusteiden ja laitteiden sähköasennukset</t>
  </si>
  <si>
    <t>Automaatiojärjestelmän asentaminen</t>
  </si>
  <si>
    <t>Vesijohtojen uusiminen</t>
  </si>
  <si>
    <t>Vesijohtojen sulanapidon uusiminen</t>
  </si>
  <si>
    <t>Viemärien sulanapidon uusiminen</t>
  </si>
  <si>
    <t>Vesijohdot ja viemärit</t>
  </si>
  <si>
    <t>Vesikalusteiden uusiminen</t>
  </si>
  <si>
    <t>Ilmanvaihtokoneen vaihto ja uusiminen</t>
  </si>
  <si>
    <t>Tulisijan kunnostaminen</t>
  </si>
  <si>
    <t>Maalämmön keruuputkistot ja maalämpöpumppu</t>
  </si>
  <si>
    <t>Porakaivon rakentaminen</t>
  </si>
  <si>
    <t>Valvontajärjestelmän asentaminen (LVIS järjestelmät)</t>
  </si>
  <si>
    <t>Syntyneitä kustannuksia</t>
  </si>
  <si>
    <t xml:space="preserve"> Kustannusarvio energiatehokkuuden parantaminen</t>
  </si>
  <si>
    <t>Työmaa-aikainen sähkö</t>
  </si>
  <si>
    <t>Telineet</t>
  </si>
  <si>
    <t>Lupa- ja liittymismaksut</t>
  </si>
  <si>
    <t>Rakennusjätteiden poiskuljetus ja jätemaksut</t>
  </si>
  <si>
    <t>Rahoittaja määrittelee tukiprosentin</t>
  </si>
  <si>
    <t>Ulkoseinän koolaus ja lisäeristäminen</t>
  </si>
  <si>
    <t>Yläpohjan lisäeristäminen</t>
  </si>
  <si>
    <t>Alapohjan lisäeristäminen</t>
  </si>
  <si>
    <t>Painovoimaisen ilmanvaihdon kunnostaminen</t>
  </si>
  <si>
    <t>Ilmanvaihtokanavien nuohoaminen</t>
  </si>
  <si>
    <t>Ilmanvaihtokoneen huoltaminen</t>
  </si>
  <si>
    <t>Nykyisen lämmitysjärjestelmän säätö ja huoltaminen</t>
  </si>
  <si>
    <t>Rakennusselostus</t>
  </si>
  <si>
    <t>Aurinkopaneelien asentaminen</t>
  </si>
  <si>
    <t>Aurinkolämmitysjärjestelmän asentaminen</t>
  </si>
  <si>
    <t>Kokonaiskustannukset</t>
  </si>
  <si>
    <t>Rakennuksen käytötarkoitus</t>
  </si>
  <si>
    <t>Rakennuksen päämitat</t>
  </si>
  <si>
    <t>Kerrosala</t>
  </si>
  <si>
    <t>Ajan-kohta (kk/v)</t>
  </si>
  <si>
    <t>Arvio vastikkeettoman työn laadusta ja määrästä</t>
  </si>
  <si>
    <t xml:space="preserve">Tuntityö  € / h </t>
  </si>
  <si>
    <t>MYÖNNETTÄVÄ TUKI</t>
  </si>
  <si>
    <t>YKSITYINEN RAHA</t>
  </si>
  <si>
    <t>Selite</t>
  </si>
  <si>
    <t>Kirjaa tähän mitä työtä talkoilla on tarkoitus tehdä</t>
  </si>
  <si>
    <t>MUU JULKINEN TUKI</t>
  </si>
  <si>
    <t xml:space="preserve"> Kustannusarvio | Vastikkeeton työ | Rahoitussuunnitelma | Rakennusselostus</t>
  </si>
  <si>
    <t>Hinnat sisältävät ALV:n</t>
  </si>
  <si>
    <t>Kyllä</t>
  </si>
  <si>
    <t>Ei</t>
  </si>
  <si>
    <t>m</t>
  </si>
  <si>
    <t>KUSTANNUSARVIO</t>
  </si>
  <si>
    <t>Investointihankkeen nimi</t>
  </si>
  <si>
    <t>Kustannusarvion laatija</t>
  </si>
  <si>
    <t>Ammatti / koulutus</t>
  </si>
  <si>
    <t>Lähiosoite</t>
  </si>
  <si>
    <t>Postinumero ja -toimipaikka</t>
  </si>
  <si>
    <t>Päiväys</t>
  </si>
  <si>
    <t>VASTIKKEETTOMAN TYÖN MÄÄRÄ JA LAATU</t>
  </si>
  <si>
    <t>Hakijan nimi</t>
  </si>
  <si>
    <t>Y-tunnus / yhdistyksen rekisterinumero</t>
  </si>
  <si>
    <t>Hankkeen nimi</t>
  </si>
  <si>
    <t>Hankkeen numero</t>
  </si>
  <si>
    <t>RAKENNUSSELOSTUS</t>
  </si>
  <si>
    <t>Rakennuspaikan osoite</t>
  </si>
  <si>
    <r>
      <t xml:space="preserve">Rakennusselostuksessa kuvataan työtavat, rakentamisessa käytettävät materiaalit, mitat, pintakäsittelyt, rakentamistapa, lämmitys-, ilmanvaihto- ja jäähdytysjärjestelmät. </t>
    </r>
    <r>
      <rPr>
        <b/>
        <sz val="10"/>
        <color theme="1"/>
        <rFont val="Calibri"/>
        <family val="2"/>
        <scheme val="minor"/>
      </rPr>
      <t>Rakennuselostuksessa yksilöidään mitä kussakin kohdassa on tarkoitus tehdä. 
Esim.: Rakennuksen pilarianturat 8 kpl 400 x 400 laudoitetaan, raudoitetaan harjateräksellä B500B ja valetaan lujuusluokan C20/25 betonilla.</t>
    </r>
  </si>
  <si>
    <r>
      <t>m</t>
    </r>
    <r>
      <rPr>
        <vertAlign val="superscript"/>
        <sz val="11"/>
        <color theme="0"/>
        <rFont val="Arial"/>
        <family val="2"/>
      </rPr>
      <t>2</t>
    </r>
  </si>
  <si>
    <r>
      <t>m</t>
    </r>
    <r>
      <rPr>
        <vertAlign val="superscript"/>
        <sz val="11"/>
        <color theme="0"/>
        <rFont val="Arial"/>
        <family val="2"/>
      </rPr>
      <t>3</t>
    </r>
  </si>
  <si>
    <t xml:space="preserve">Ammatti / koulutus: </t>
  </si>
  <si>
    <t>Lähiosoite:</t>
  </si>
  <si>
    <t>Postinro / -toimipaikka:</t>
  </si>
  <si>
    <t>Päiväys:</t>
  </si>
  <si>
    <t>Kustannusarvio | Rahoitussuunnitelma</t>
  </si>
  <si>
    <t>Kustannusarvio energiatehokkuuden parantaminen</t>
  </si>
  <si>
    <t xml:space="preserve">1.1. Hakijan nimi: </t>
  </si>
  <si>
    <t xml:space="preserve">1.2. Y-tunnus / yhdistyksen rekisterinumero: </t>
  </si>
  <si>
    <t xml:space="preserve">1.3. Hankkeen nimi: </t>
  </si>
  <si>
    <t xml:space="preserve">1.4. Hankkeen numero: </t>
  </si>
  <si>
    <t xml:space="preserve">Postinumero ja -toimipaikka: </t>
  </si>
  <si>
    <t xml:space="preserve">Rakennuksen käytötarkoitus: </t>
  </si>
  <si>
    <t xml:space="preserve">Rakennuspaikan osoite: </t>
  </si>
  <si>
    <t xml:space="preserve">Rakennuksen päämitat: </t>
  </si>
  <si>
    <t xml:space="preserve">Kerrosala: </t>
  </si>
  <si>
    <t>RAKENNUSHANKKEEN YLEISTIEDOT</t>
  </si>
  <si>
    <t>Suunnittelu ja maksut</t>
  </si>
  <si>
    <t>Energiakorjauksen suunnittelutyö</t>
  </si>
  <si>
    <t>Sähkö- ja automaatiosuunnittelu</t>
  </si>
  <si>
    <t>Vakuutukset</t>
  </si>
  <si>
    <t>Asbestikartoitus</t>
  </si>
  <si>
    <t>Nimikkeistö</t>
  </si>
  <si>
    <t>Viemäröintijärjestelmän uusiminen</t>
  </si>
  <si>
    <t>Materiaalien kuljetukset</t>
  </si>
  <si>
    <t>Tuntia</t>
  </si>
  <si>
    <t>Euroa</t>
  </si>
  <si>
    <t>Ikkunoiden ja karmien kunnostaminen</t>
  </si>
  <si>
    <t>Uusien ilmanvaihtoputkien asentaminen</t>
  </si>
  <si>
    <t>Lämmönjakohuoneen muutostyöt</t>
  </si>
  <si>
    <t xml:space="preserve">Tositteelliset € </t>
  </si>
  <si>
    <t>Vastikkeeton työ yhteensä</t>
  </si>
  <si>
    <t>tuntia</t>
  </si>
  <si>
    <t>euroa</t>
  </si>
  <si>
    <t>Vastikkeeton työ €</t>
  </si>
  <si>
    <t>Lämpöputkistojen ja pattereiden uusiminen</t>
  </si>
  <si>
    <t>Haettava tuki/avustus</t>
  </si>
  <si>
    <t>Muu julkinen tuki</t>
  </si>
  <si>
    <t>Yksityinen rahoitus (rahallinen osuus)</t>
  </si>
  <si>
    <t>Yksityinen rahoitus (vastikketon työ)</t>
  </si>
  <si>
    <t>Rahoitus yhteensä</t>
  </si>
  <si>
    <t>Hankkeen tulot (lisätään)</t>
  </si>
  <si>
    <t>Kokonaisrahoitus</t>
  </si>
  <si>
    <r>
      <t xml:space="preserve">Voit pienentää tai suurentaa taulukkoa Ctrl + hiiren rullaa pyörittämällä. </t>
    </r>
    <r>
      <rPr>
        <sz val="12"/>
        <rFont val="Calibri"/>
        <family val="2"/>
        <scheme val="minor"/>
      </rPr>
      <t>Tai valitsemalla valintanauhalta</t>
    </r>
    <r>
      <rPr>
        <b/>
        <sz val="12"/>
        <rFont val="Calibri"/>
        <family val="2"/>
        <scheme val="minor"/>
      </rPr>
      <t xml:space="preserve"> Näytä -&gt; Zoomaus</t>
    </r>
  </si>
  <si>
    <t>Julkinen tuki yhteensä</t>
  </si>
  <si>
    <t xml:space="preserve">Yksityinen rahoitus yhteensä </t>
  </si>
  <si>
    <t>Rahoitussuunnitelma</t>
  </si>
  <si>
    <t>TAULUKON RAKENNE</t>
  </si>
  <si>
    <t xml:space="preserve">Energiatehokkuuden parantamishankkeen  yleistiedot </t>
  </si>
  <si>
    <t xml:space="preserve"> Yksityinen raha</t>
  </si>
  <si>
    <t xml:space="preserve"> Josta vastikkeetonta työtä</t>
  </si>
  <si>
    <t xml:space="preserve"> Omaa rahaa</t>
  </si>
  <si>
    <t>Henkilötyö tunnit h (talkoo)</t>
  </si>
  <si>
    <t xml:space="preserve">Kokonaiskustannukset €  </t>
  </si>
  <si>
    <r>
      <rPr>
        <b/>
        <sz val="20"/>
        <color theme="0"/>
        <rFont val="Calibri"/>
        <family val="2"/>
        <scheme val="minor"/>
      </rPr>
      <t>OHJE</t>
    </r>
    <r>
      <rPr>
        <sz val="20"/>
        <color theme="0"/>
        <rFont val="Calibri"/>
        <family val="2"/>
        <scheme val="minor"/>
      </rPr>
      <t xml:space="preserve"> taulukon täyttämisestä</t>
    </r>
  </si>
  <si>
    <r>
      <rPr>
        <b/>
        <sz val="20"/>
        <color theme="0"/>
        <rFont val="Calibri"/>
        <family val="2"/>
        <scheme val="minor"/>
      </rPr>
      <t>OHJE Excel</t>
    </r>
    <r>
      <rPr>
        <sz val="20"/>
        <color theme="0"/>
        <rFont val="Calibri"/>
        <family val="2"/>
        <scheme val="minor"/>
      </rPr>
      <t xml:space="preserve"> työkirjan ominaisuuksiin</t>
    </r>
  </si>
  <si>
    <t>Koontilomakkeet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</si>
</sst>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4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Inter"/>
    </font>
    <font>
      <sz val="24"/>
      <color theme="1"/>
      <name val="Inter"/>
    </font>
    <font>
      <sz val="1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i/>
      <sz val="10"/>
      <color theme="1"/>
      <name val="Inte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Arial"/>
      <family val="2"/>
    </font>
    <font>
      <vertAlign val="superscript"/>
      <sz val="11"/>
      <color theme="0"/>
      <name val="Arial"/>
      <family val="2"/>
    </font>
    <font>
      <b/>
      <sz val="12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4DCB1"/>
        <bgColor indexed="64"/>
      </patternFill>
    </fill>
    <fill>
      <patternFill patternType="solid">
        <fgColor rgb="FFEFCF9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AF8A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73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/>
    <xf numFmtId="0" fontId="0" fillId="0" borderId="0" xfId="0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1" xfId="0" applyNumberFormat="1" applyBorder="1" applyAlignment="1" applyProtection="1">
      <alignment vertical="center" wrapText="1"/>
      <protection locked="0"/>
    </xf>
    <xf numFmtId="0" fontId="0" fillId="0" borderId="0" xfId="0" applyAlignment="1">
      <alignment vertical="top"/>
    </xf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0" fillId="0" borderId="12" xfId="0" applyBorder="1"/>
    <xf numFmtId="0" fontId="11" fillId="5" borderId="11" xfId="0" applyFont="1" applyFill="1" applyBorder="1" applyAlignment="1">
      <alignment vertical="center"/>
    </xf>
    <xf numFmtId="0" fontId="12" fillId="2" borderId="0" xfId="0" applyFont="1" applyFill="1"/>
    <xf numFmtId="0" fontId="13" fillId="2" borderId="0" xfId="0" applyFont="1" applyFill="1"/>
    <xf numFmtId="2" fontId="4" fillId="2" borderId="1" xfId="0" applyNumberFormat="1" applyFont="1" applyFill="1" applyBorder="1"/>
    <xf numFmtId="0" fontId="10" fillId="3" borderId="6" xfId="0" applyFont="1" applyFill="1" applyBorder="1"/>
    <xf numFmtId="0" fontId="10" fillId="3" borderId="0" xfId="0" applyFont="1" applyFill="1"/>
    <xf numFmtId="0" fontId="10" fillId="0" borderId="1" xfId="0" applyFont="1" applyBorder="1"/>
    <xf numFmtId="0" fontId="10" fillId="0" borderId="7" xfId="0" applyFont="1" applyBorder="1"/>
    <xf numFmtId="0" fontId="14" fillId="0" borderId="7" xfId="0" applyFont="1" applyBorder="1" applyProtection="1">
      <protection locked="0"/>
    </xf>
    <xf numFmtId="0" fontId="14" fillId="0" borderId="8" xfId="0" applyFont="1" applyBorder="1" applyProtection="1">
      <protection locked="0"/>
    </xf>
    <xf numFmtId="0" fontId="14" fillId="2" borderId="1" xfId="0" applyFont="1" applyFill="1" applyBorder="1" applyProtection="1">
      <protection locked="0"/>
    </xf>
    <xf numFmtId="2" fontId="3" fillId="2" borderId="1" xfId="0" applyNumberFormat="1" applyFont="1" applyFill="1" applyBorder="1"/>
    <xf numFmtId="0" fontId="3" fillId="2" borderId="1" xfId="0" applyFont="1" applyFill="1" applyBorder="1" applyProtection="1">
      <protection locked="0"/>
    </xf>
    <xf numFmtId="0" fontId="0" fillId="3" borderId="5" xfId="0" applyFill="1" applyBorder="1"/>
    <xf numFmtId="0" fontId="0" fillId="0" borderId="8" xfId="0" applyBorder="1" applyAlignment="1">
      <alignment vertical="center"/>
    </xf>
    <xf numFmtId="0" fontId="0" fillId="3" borderId="6" xfId="0" applyFill="1" applyBorder="1"/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0" fillId="3" borderId="6" xfId="0" applyFill="1" applyBorder="1" applyAlignment="1">
      <alignment wrapText="1"/>
    </xf>
    <xf numFmtId="0" fontId="17" fillId="2" borderId="0" xfId="0" applyFont="1" applyFill="1"/>
    <xf numFmtId="0" fontId="0" fillId="3" borderId="19" xfId="0" applyFill="1" applyBorder="1"/>
    <xf numFmtId="2" fontId="3" fillId="8" borderId="1" xfId="0" applyNumberFormat="1" applyFont="1" applyFill="1" applyBorder="1"/>
    <xf numFmtId="2" fontId="3" fillId="7" borderId="1" xfId="0" applyNumberFormat="1" applyFont="1" applyFill="1" applyBorder="1"/>
    <xf numFmtId="2" fontId="4" fillId="9" borderId="1" xfId="0" applyNumberFormat="1" applyFont="1" applyFill="1" applyBorder="1"/>
    <xf numFmtId="2" fontId="3" fillId="9" borderId="1" xfId="0" applyNumberFormat="1" applyFont="1" applyFill="1" applyBorder="1"/>
    <xf numFmtId="2" fontId="0" fillId="9" borderId="5" xfId="0" applyNumberFormat="1" applyFill="1" applyBorder="1"/>
    <xf numFmtId="0" fontId="0" fillId="0" borderId="10" xfId="0" applyBorder="1"/>
    <xf numFmtId="0" fontId="0" fillId="2" borderId="10" xfId="0" applyFill="1" applyBorder="1"/>
    <xf numFmtId="0" fontId="0" fillId="0" borderId="11" xfId="0" applyBorder="1"/>
    <xf numFmtId="0" fontId="0" fillId="0" borderId="20" xfId="0" applyBorder="1"/>
    <xf numFmtId="0" fontId="3" fillId="6" borderId="8" xfId="0" applyFont="1" applyFill="1" applyBorder="1" applyAlignment="1">
      <alignment horizontal="center" vertical="center" wrapText="1"/>
    </xf>
    <xf numFmtId="0" fontId="0" fillId="2" borderId="12" xfId="0" applyFill="1" applyBorder="1"/>
    <xf numFmtId="0" fontId="0" fillId="0" borderId="12" xfId="0" applyBorder="1" applyAlignment="1">
      <alignment vertical="center"/>
    </xf>
    <xf numFmtId="0" fontId="15" fillId="2" borderId="0" xfId="0" applyFont="1" applyFill="1" applyAlignment="1">
      <alignment vertical="center"/>
    </xf>
    <xf numFmtId="0" fontId="21" fillId="2" borderId="0" xfId="0" applyFont="1" applyFill="1"/>
    <xf numFmtId="0" fontId="11" fillId="5" borderId="6" xfId="0" applyFont="1" applyFill="1" applyBorder="1" applyAlignment="1">
      <alignment vertical="center"/>
    </xf>
    <xf numFmtId="0" fontId="22" fillId="11" borderId="1" xfId="0" applyFont="1" applyFill="1" applyBorder="1" applyAlignment="1">
      <alignment horizontal="left" vertical="center"/>
    </xf>
    <xf numFmtId="0" fontId="19" fillId="3" borderId="0" xfId="0" applyFont="1" applyFill="1" applyAlignment="1">
      <alignment horizontal="left"/>
    </xf>
    <xf numFmtId="0" fontId="4" fillId="3" borderId="0" xfId="0" applyFont="1" applyFill="1" applyAlignment="1">
      <alignment vertical="center"/>
    </xf>
    <xf numFmtId="0" fontId="19" fillId="3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25" fillId="11" borderId="23" xfId="0" applyFont="1" applyFill="1" applyBorder="1" applyAlignment="1">
      <alignment horizontal="left" vertical="center"/>
    </xf>
    <xf numFmtId="0" fontId="15" fillId="5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textRotation="90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27" fillId="2" borderId="0" xfId="0" applyFont="1" applyFill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3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0" fillId="3" borderId="6" xfId="0" applyFill="1" applyBorder="1" applyAlignment="1">
      <alignment vertical="top" wrapText="1"/>
    </xf>
    <xf numFmtId="0" fontId="0" fillId="3" borderId="6" xfId="0" applyFill="1" applyBorder="1" applyAlignment="1">
      <alignment vertical="top"/>
    </xf>
    <xf numFmtId="0" fontId="0" fillId="3" borderId="5" xfId="0" applyFill="1" applyBorder="1" applyAlignment="1">
      <alignment vertical="top"/>
    </xf>
    <xf numFmtId="0" fontId="0" fillId="2" borderId="0" xfId="0" applyFill="1" applyAlignment="1">
      <alignment vertical="top"/>
    </xf>
    <xf numFmtId="49" fontId="0" fillId="0" borderId="1" xfId="0" applyNumberFormat="1" applyBorder="1" applyAlignment="1" applyProtection="1">
      <alignment horizontal="left" vertical="top" wrapText="1"/>
      <protection locked="0"/>
    </xf>
    <xf numFmtId="49" fontId="0" fillId="3" borderId="1" xfId="0" applyNumberForma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23" fillId="11" borderId="5" xfId="0" applyFont="1" applyFill="1" applyBorder="1" applyAlignment="1">
      <alignment horizontal="center" vertical="top" wrapText="1"/>
    </xf>
    <xf numFmtId="0" fontId="2" fillId="11" borderId="13" xfId="0" applyFont="1" applyFill="1" applyBorder="1"/>
    <xf numFmtId="0" fontId="14" fillId="0" borderId="1" xfId="0" applyFont="1" applyBorder="1" applyProtection="1">
      <protection locked="0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right"/>
    </xf>
    <xf numFmtId="0" fontId="30" fillId="2" borderId="0" xfId="0" applyFont="1" applyFill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0" fillId="7" borderId="7" xfId="0" applyNumberFormat="1" applyFill="1" applyBorder="1"/>
    <xf numFmtId="2" fontId="0" fillId="2" borderId="0" xfId="0" applyNumberFormat="1" applyFill="1"/>
    <xf numFmtId="0" fontId="32" fillId="0" borderId="0" xfId="0" applyFont="1" applyAlignment="1">
      <alignment horizontal="right"/>
    </xf>
    <xf numFmtId="0" fontId="0" fillId="0" borderId="7" xfId="0" applyBorder="1"/>
    <xf numFmtId="0" fontId="30" fillId="0" borderId="0" xfId="0" applyFont="1" applyAlignment="1">
      <alignment horizontal="right"/>
    </xf>
    <xf numFmtId="0" fontId="0" fillId="3" borderId="1" xfId="0" applyFill="1" applyBorder="1" applyAlignment="1">
      <alignment horizontal="left"/>
    </xf>
    <xf numFmtId="0" fontId="3" fillId="2" borderId="1" xfId="0" applyFont="1" applyFill="1" applyBorder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2" borderId="0" xfId="0" applyFont="1" applyFill="1" applyAlignment="1">
      <alignment horizontal="right"/>
    </xf>
    <xf numFmtId="2" fontId="0" fillId="2" borderId="7" xfId="0" applyNumberFormat="1" applyFill="1" applyBorder="1"/>
    <xf numFmtId="0" fontId="3" fillId="3" borderId="21" xfId="0" applyFont="1" applyFill="1" applyBorder="1" applyAlignment="1">
      <alignment horizontal="center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0" borderId="22" xfId="0" applyBorder="1"/>
    <xf numFmtId="0" fontId="0" fillId="0" borderId="3" xfId="0" applyBorder="1"/>
    <xf numFmtId="0" fontId="0" fillId="0" borderId="4" xfId="0" applyBorder="1"/>
    <xf numFmtId="0" fontId="33" fillId="0" borderId="0" xfId="0" applyFont="1"/>
    <xf numFmtId="0" fontId="35" fillId="0" borderId="0" xfId="0" applyFont="1"/>
    <xf numFmtId="0" fontId="36" fillId="0" borderId="0" xfId="0" applyFont="1"/>
    <xf numFmtId="0" fontId="19" fillId="0" borderId="0" xfId="0" applyFont="1"/>
    <xf numFmtId="0" fontId="7" fillId="0" borderId="0" xfId="0" applyFont="1" applyAlignment="1">
      <alignment vertical="center"/>
    </xf>
    <xf numFmtId="0" fontId="38" fillId="0" borderId="0" xfId="2" applyFont="1" applyBorder="1" applyAlignment="1"/>
    <xf numFmtId="0" fontId="37" fillId="0" borderId="0" xfId="2" applyBorder="1" applyAlignment="1"/>
    <xf numFmtId="0" fontId="7" fillId="0" borderId="0" xfId="0" applyFont="1" applyAlignment="1">
      <alignment horizontal="left" vertical="center"/>
    </xf>
    <xf numFmtId="0" fontId="39" fillId="0" borderId="0" xfId="0" applyFont="1"/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vertical="center" wrapText="1"/>
    </xf>
    <xf numFmtId="0" fontId="39" fillId="0" borderId="10" xfId="0" applyFont="1" applyBorder="1"/>
    <xf numFmtId="0" fontId="39" fillId="0" borderId="10" xfId="0" applyFont="1" applyBorder="1" applyAlignment="1">
      <alignment vertical="center" wrapText="1"/>
    </xf>
    <xf numFmtId="0" fontId="19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9" fillId="0" borderId="0" xfId="0" applyFont="1"/>
    <xf numFmtId="0" fontId="3" fillId="2" borderId="6" xfId="0" applyFont="1" applyFill="1" applyBorder="1"/>
    <xf numFmtId="0" fontId="0" fillId="0" borderId="26" xfId="0" applyBorder="1"/>
    <xf numFmtId="2" fontId="3" fillId="2" borderId="1" xfId="0" applyNumberFormat="1" applyFont="1" applyFill="1" applyBorder="1" applyProtection="1">
      <protection locked="0"/>
    </xf>
    <xf numFmtId="9" fontId="0" fillId="2" borderId="1" xfId="1" applyFont="1" applyFill="1" applyBorder="1" applyProtection="1">
      <protection locked="0"/>
    </xf>
    <xf numFmtId="0" fontId="4" fillId="0" borderId="0" xfId="0" applyFont="1" applyAlignment="1">
      <alignment vertical="center"/>
    </xf>
    <xf numFmtId="0" fontId="4" fillId="2" borderId="24" xfId="0" applyFont="1" applyFill="1" applyBorder="1" applyAlignment="1">
      <alignment horizontal="left" vertical="center"/>
    </xf>
    <xf numFmtId="0" fontId="10" fillId="0" borderId="27" xfId="0" applyFont="1" applyBorder="1"/>
    <xf numFmtId="0" fontId="0" fillId="0" borderId="27" xfId="0" applyBorder="1" applyAlignment="1" applyProtection="1">
      <alignment vertical="top" wrapText="1"/>
      <protection locked="0"/>
    </xf>
    <xf numFmtId="0" fontId="0" fillId="0" borderId="27" xfId="0" applyBorder="1" applyAlignment="1" applyProtection="1">
      <alignment vertical="top"/>
      <protection locked="0"/>
    </xf>
    <xf numFmtId="0" fontId="0" fillId="6" borderId="27" xfId="0" applyFill="1" applyBorder="1" applyAlignment="1">
      <alignment vertical="top"/>
    </xf>
    <xf numFmtId="0" fontId="10" fillId="0" borderId="28" xfId="0" applyFont="1" applyBorder="1"/>
    <xf numFmtId="0" fontId="0" fillId="0" borderId="28" xfId="0" applyBorder="1" applyAlignment="1" applyProtection="1">
      <alignment vertical="top" wrapText="1"/>
      <protection locked="0"/>
    </xf>
    <xf numFmtId="0" fontId="0" fillId="0" borderId="28" xfId="0" applyBorder="1" applyAlignment="1" applyProtection="1">
      <alignment vertical="top"/>
      <protection locked="0"/>
    </xf>
    <xf numFmtId="0" fontId="0" fillId="6" borderId="28" xfId="0" applyFill="1" applyBorder="1" applyAlignment="1">
      <alignment vertical="top"/>
    </xf>
    <xf numFmtId="0" fontId="14" fillId="0" borderId="29" xfId="0" applyFont="1" applyBorder="1" applyProtection="1">
      <protection locked="0"/>
    </xf>
    <xf numFmtId="0" fontId="0" fillId="0" borderId="29" xfId="0" applyBorder="1" applyAlignment="1" applyProtection="1">
      <alignment vertical="top" wrapText="1"/>
      <protection locked="0"/>
    </xf>
    <xf numFmtId="0" fontId="0" fillId="0" borderId="29" xfId="0" applyBorder="1" applyAlignment="1" applyProtection="1">
      <alignment vertical="top"/>
      <protection locked="0"/>
    </xf>
    <xf numFmtId="0" fontId="0" fillId="6" borderId="29" xfId="0" applyFill="1" applyBorder="1" applyAlignment="1">
      <alignment vertical="top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49" fontId="3" fillId="0" borderId="27" xfId="0" applyNumberFormat="1" applyFont="1" applyBorder="1" applyAlignment="1" applyProtection="1">
      <alignment horizontal="center" vertical="top"/>
      <protection locked="0"/>
    </xf>
    <xf numFmtId="0" fontId="0" fillId="0" borderId="31" xfId="0" applyBorder="1" applyAlignment="1" applyProtection="1">
      <alignment vertical="top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49" fontId="3" fillId="0" borderId="28" xfId="0" applyNumberFormat="1" applyFont="1" applyBorder="1" applyAlignment="1" applyProtection="1">
      <alignment horizontal="center" vertical="top"/>
      <protection locked="0"/>
    </xf>
    <xf numFmtId="0" fontId="0" fillId="0" borderId="33" xfId="0" applyBorder="1" applyAlignment="1" applyProtection="1">
      <alignment vertical="top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49" fontId="3" fillId="0" borderId="29" xfId="0" applyNumberFormat="1" applyFont="1" applyBorder="1" applyAlignment="1" applyProtection="1">
      <alignment horizontal="center" vertical="top"/>
      <protection locked="0"/>
    </xf>
    <xf numFmtId="0" fontId="0" fillId="0" borderId="35" xfId="0" applyBorder="1" applyAlignment="1" applyProtection="1">
      <alignment vertical="top" wrapText="1"/>
      <protection locked="0"/>
    </xf>
    <xf numFmtId="0" fontId="0" fillId="6" borderId="36" xfId="0" applyFill="1" applyBorder="1" applyAlignment="1">
      <alignment vertical="top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left" vertical="top" wrapText="1"/>
      <protection locked="0"/>
    </xf>
    <xf numFmtId="0" fontId="14" fillId="0" borderId="29" xfId="0" applyFont="1" applyBorder="1"/>
    <xf numFmtId="0" fontId="0" fillId="0" borderId="29" xfId="0" applyBorder="1" applyAlignment="1" applyProtection="1">
      <alignment horizontal="left" vertical="top" wrapText="1"/>
      <protection locked="0"/>
    </xf>
    <xf numFmtId="0" fontId="14" fillId="0" borderId="28" xfId="0" applyFont="1" applyBorder="1"/>
    <xf numFmtId="0" fontId="0" fillId="0" borderId="27" xfId="0" applyBorder="1" applyAlignment="1">
      <alignment wrapText="1"/>
    </xf>
    <xf numFmtId="49" fontId="3" fillId="0" borderId="27" xfId="0" applyNumberFormat="1" applyFont="1" applyBorder="1" applyAlignment="1">
      <alignment horizontal="center"/>
    </xf>
    <xf numFmtId="0" fontId="0" fillId="0" borderId="28" xfId="0" applyBorder="1" applyAlignment="1">
      <alignment wrapText="1"/>
    </xf>
    <xf numFmtId="0" fontId="0" fillId="6" borderId="28" xfId="0" applyFill="1" applyBorder="1"/>
    <xf numFmtId="49" fontId="3" fillId="0" borderId="28" xfId="0" applyNumberFormat="1" applyFont="1" applyBorder="1" applyAlignment="1">
      <alignment horizontal="center"/>
    </xf>
    <xf numFmtId="0" fontId="0" fillId="0" borderId="29" xfId="0" applyBorder="1" applyAlignment="1">
      <alignment wrapText="1"/>
    </xf>
    <xf numFmtId="49" fontId="3" fillId="0" borderId="29" xfId="0" applyNumberFormat="1" applyFont="1" applyBorder="1" applyAlignment="1">
      <alignment horizontal="center"/>
    </xf>
    <xf numFmtId="0" fontId="0" fillId="0" borderId="36" xfId="0" applyBorder="1" applyAlignment="1">
      <alignment wrapText="1"/>
    </xf>
    <xf numFmtId="0" fontId="0" fillId="6" borderId="36" xfId="0" applyFill="1" applyBorder="1"/>
    <xf numFmtId="0" fontId="39" fillId="2" borderId="0" xfId="0" applyFont="1" applyFill="1"/>
    <xf numFmtId="0" fontId="19" fillId="2" borderId="27" xfId="0" applyFont="1" applyFill="1" applyBorder="1" applyAlignment="1">
      <alignment horizontal="left" vertical="center"/>
    </xf>
    <xf numFmtId="0" fontId="0" fillId="0" borderId="27" xfId="0" applyBorder="1" applyAlignment="1" applyProtection="1">
      <alignment horizontal="left" vertical="center" wrapText="1"/>
      <protection locked="0"/>
    </xf>
    <xf numFmtId="0" fontId="19" fillId="2" borderId="28" xfId="0" applyFont="1" applyFill="1" applyBorder="1" applyAlignment="1">
      <alignment horizontal="left" vertical="center"/>
    </xf>
    <xf numFmtId="0" fontId="0" fillId="0" borderId="28" xfId="0" applyBorder="1" applyAlignment="1" applyProtection="1">
      <alignment horizontal="left" vertical="center" wrapText="1"/>
      <protection locked="0"/>
    </xf>
    <xf numFmtId="0" fontId="19" fillId="2" borderId="29" xfId="0" applyFont="1" applyFill="1" applyBorder="1" applyAlignment="1">
      <alignment horizontal="left" vertical="center"/>
    </xf>
    <xf numFmtId="14" fontId="0" fillId="0" borderId="29" xfId="0" applyNumberFormat="1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24" fillId="10" borderId="2" xfId="0" applyFont="1" applyFill="1" applyBorder="1" applyAlignment="1">
      <alignment horizontal="left" vertical="center"/>
    </xf>
    <xf numFmtId="0" fontId="24" fillId="10" borderId="5" xfId="0" applyFont="1" applyFill="1" applyBorder="1" applyAlignment="1">
      <alignment horizontal="left" vertical="center"/>
    </xf>
    <xf numFmtId="0" fontId="40" fillId="2" borderId="12" xfId="0" applyFont="1" applyFill="1" applyBorder="1" applyAlignment="1">
      <alignment vertical="center"/>
    </xf>
    <xf numFmtId="0" fontId="3" fillId="0" borderId="25" xfId="0" applyFont="1" applyBorder="1" applyAlignment="1">
      <alignment horizontal="right"/>
    </xf>
    <xf numFmtId="0" fontId="0" fillId="2" borderId="0" xfId="0" applyFill="1" applyAlignment="1">
      <alignment horizontal="right"/>
    </xf>
    <xf numFmtId="9" fontId="4" fillId="2" borderId="0" xfId="0" applyNumberFormat="1" applyFont="1" applyFill="1"/>
    <xf numFmtId="0" fontId="3" fillId="2" borderId="2" xfId="0" applyFont="1" applyFill="1" applyBorder="1" applyAlignment="1">
      <alignment horizontal="left" vertical="center"/>
    </xf>
    <xf numFmtId="0" fontId="0" fillId="0" borderId="6" xfId="0" applyBorder="1"/>
    <xf numFmtId="0" fontId="0" fillId="0" borderId="5" xfId="0" applyBorder="1"/>
    <xf numFmtId="0" fontId="4" fillId="2" borderId="2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right"/>
    </xf>
    <xf numFmtId="9" fontId="0" fillId="2" borderId="1" xfId="1" applyFont="1" applyFill="1" applyBorder="1" applyAlignment="1" applyProtection="1">
      <alignment vertical="center"/>
    </xf>
    <xf numFmtId="2" fontId="0" fillId="7" borderId="1" xfId="0" applyNumberFormat="1" applyFill="1" applyBorder="1" applyAlignment="1">
      <alignment vertical="center"/>
    </xf>
    <xf numFmtId="2" fontId="0" fillId="8" borderId="5" xfId="0" applyNumberFormat="1" applyFill="1" applyBorder="1" applyAlignment="1">
      <alignment vertical="center"/>
    </xf>
    <xf numFmtId="2" fontId="0" fillId="2" borderId="5" xfId="0" applyNumberFormat="1" applyFill="1" applyBorder="1" applyAlignment="1">
      <alignment vertical="center"/>
    </xf>
    <xf numFmtId="2" fontId="0" fillId="9" borderId="5" xfId="0" applyNumberFormat="1" applyFill="1" applyBorder="1" applyAlignment="1">
      <alignment vertical="center"/>
    </xf>
    <xf numFmtId="2" fontId="4" fillId="9" borderId="1" xfId="0" applyNumberFormat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/>
    </xf>
    <xf numFmtId="0" fontId="3" fillId="0" borderId="10" xfId="0" applyFont="1" applyBorder="1" applyAlignment="1">
      <alignment horizontal="right"/>
    </xf>
    <xf numFmtId="0" fontId="3" fillId="0" borderId="2" xfId="0" applyFont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9" fontId="3" fillId="2" borderId="0" xfId="0" applyNumberFormat="1" applyFont="1" applyFill="1"/>
    <xf numFmtId="2" fontId="0" fillId="8" borderId="1" xfId="0" applyNumberFormat="1" applyFill="1" applyBorder="1"/>
    <xf numFmtId="2" fontId="0" fillId="7" borderId="1" xfId="0" applyNumberFormat="1" applyFill="1" applyBorder="1"/>
    <xf numFmtId="0" fontId="3" fillId="2" borderId="1" xfId="0" applyFont="1" applyFill="1" applyBorder="1" applyAlignment="1">
      <alignment horizontal="right"/>
    </xf>
    <xf numFmtId="0" fontId="0" fillId="0" borderId="27" xfId="0" applyBorder="1" applyAlignment="1">
      <alignment horizontal="center" vertical="top"/>
    </xf>
    <xf numFmtId="0" fontId="0" fillId="0" borderId="27" xfId="0" applyBorder="1" applyAlignment="1">
      <alignment horizontal="center" vertical="top" wrapText="1"/>
    </xf>
    <xf numFmtId="0" fontId="0" fillId="0" borderId="28" xfId="0" applyBorder="1" applyAlignment="1">
      <alignment horizontal="center" vertical="top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horizontal="center" vertical="top"/>
    </xf>
    <xf numFmtId="0" fontId="0" fillId="0" borderId="29" xfId="0" applyBorder="1" applyAlignment="1">
      <alignment horizontal="center" vertical="top" wrapText="1"/>
    </xf>
    <xf numFmtId="0" fontId="3" fillId="2" borderId="10" xfId="0" applyFont="1" applyFill="1" applyBorder="1" applyAlignment="1">
      <alignment vertical="center" wrapText="1"/>
    </xf>
    <xf numFmtId="0" fontId="0" fillId="0" borderId="39" xfId="0" applyBorder="1" applyAlignment="1" applyProtection="1">
      <alignment horizontal="left" vertical="top" wrapText="1"/>
      <protection locked="0"/>
    </xf>
    <xf numFmtId="0" fontId="0" fillId="0" borderId="39" xfId="0" applyBorder="1" applyAlignment="1">
      <alignment horizontal="center" vertical="top"/>
    </xf>
    <xf numFmtId="0" fontId="0" fillId="0" borderId="39" xfId="0" applyBorder="1" applyAlignment="1">
      <alignment horizontal="center" vertical="top" wrapText="1"/>
    </xf>
    <xf numFmtId="0" fontId="0" fillId="0" borderId="40" xfId="0" applyBorder="1" applyAlignment="1" applyProtection="1">
      <alignment horizontal="left" vertical="top" wrapText="1"/>
      <protection locked="0"/>
    </xf>
    <xf numFmtId="0" fontId="0" fillId="0" borderId="40" xfId="0" applyBorder="1" applyAlignment="1">
      <alignment horizontal="center" vertical="top"/>
    </xf>
    <xf numFmtId="0" fontId="0" fillId="0" borderId="40" xfId="0" applyBorder="1" applyAlignment="1">
      <alignment horizontal="center" vertical="top" wrapText="1"/>
    </xf>
    <xf numFmtId="0" fontId="41" fillId="2" borderId="0" xfId="0" applyFont="1" applyFill="1"/>
    <xf numFmtId="2" fontId="0" fillId="6" borderId="27" xfId="0" applyNumberFormat="1" applyFill="1" applyBorder="1" applyAlignment="1">
      <alignment vertical="top"/>
    </xf>
    <xf numFmtId="2" fontId="0" fillId="6" borderId="28" xfId="0" applyNumberFormat="1" applyFill="1" applyBorder="1" applyAlignment="1">
      <alignment vertical="top"/>
    </xf>
    <xf numFmtId="2" fontId="0" fillId="6" borderId="29" xfId="0" applyNumberFormat="1" applyFill="1" applyBorder="1" applyAlignment="1">
      <alignment vertical="top"/>
    </xf>
    <xf numFmtId="2" fontId="0" fillId="6" borderId="36" xfId="0" applyNumberFormat="1" applyFill="1" applyBorder="1" applyAlignment="1">
      <alignment vertical="top"/>
    </xf>
    <xf numFmtId="2" fontId="0" fillId="7" borderId="1" xfId="0" applyNumberForma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wrapText="1"/>
    </xf>
    <xf numFmtId="2" fontId="0" fillId="12" borderId="28" xfId="0" applyNumberFormat="1" applyFill="1" applyBorder="1" applyAlignment="1">
      <alignment vertical="top"/>
    </xf>
    <xf numFmtId="2" fontId="0" fillId="6" borderId="39" xfId="0" applyNumberFormat="1" applyFill="1" applyBorder="1" applyAlignment="1">
      <alignment vertical="top"/>
    </xf>
    <xf numFmtId="2" fontId="0" fillId="6" borderId="40" xfId="0" applyNumberFormat="1" applyFill="1" applyBorder="1" applyAlignment="1">
      <alignment vertical="top"/>
    </xf>
    <xf numFmtId="2" fontId="0" fillId="0" borderId="1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0" fontId="0" fillId="3" borderId="5" xfId="0" applyFill="1" applyBorder="1" applyAlignment="1">
      <alignment horizontal="left" vertical="top" wrapText="1"/>
    </xf>
    <xf numFmtId="2" fontId="0" fillId="2" borderId="5" xfId="0" applyNumberFormat="1" applyFill="1" applyBorder="1"/>
    <xf numFmtId="0" fontId="10" fillId="0" borderId="28" xfId="0" applyFont="1" applyBorder="1" applyAlignment="1" applyProtection="1">
      <alignment wrapText="1"/>
      <protection locked="0"/>
    </xf>
    <xf numFmtId="0" fontId="0" fillId="3" borderId="45" xfId="0" applyFill="1" applyBorder="1" applyAlignment="1">
      <alignment wrapText="1"/>
    </xf>
    <xf numFmtId="0" fontId="0" fillId="3" borderId="45" xfId="0" applyFill="1" applyBorder="1" applyAlignment="1">
      <alignment vertical="top" wrapText="1"/>
    </xf>
    <xf numFmtId="0" fontId="0" fillId="3" borderId="6" xfId="0" applyFill="1" applyBorder="1" applyAlignment="1" applyProtection="1">
      <alignment horizontal="left" vertical="top" wrapText="1"/>
      <protection locked="0"/>
    </xf>
    <xf numFmtId="49" fontId="3" fillId="3" borderId="6" xfId="0" applyNumberFormat="1" applyFont="1" applyFill="1" applyBorder="1" applyAlignment="1">
      <alignment horizontal="center"/>
    </xf>
    <xf numFmtId="0" fontId="0" fillId="3" borderId="5" xfId="0" applyFill="1" applyBorder="1" applyAlignment="1">
      <alignment wrapText="1"/>
    </xf>
    <xf numFmtId="49" fontId="0" fillId="3" borderId="5" xfId="0" applyNumberFormat="1" applyFill="1" applyBorder="1" applyAlignment="1">
      <alignment vertical="center" wrapText="1"/>
    </xf>
    <xf numFmtId="0" fontId="0" fillId="3" borderId="6" xfId="0" applyFill="1" applyBorder="1" applyAlignment="1">
      <alignment horizontal="center" vertical="center" wrapText="1"/>
    </xf>
    <xf numFmtId="2" fontId="0" fillId="3" borderId="6" xfId="0" applyNumberForma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vertical="center"/>
    </xf>
    <xf numFmtId="0" fontId="10" fillId="2" borderId="46" xfId="0" applyFont="1" applyFill="1" applyBorder="1" applyAlignment="1">
      <alignment vertical="center" textRotation="90"/>
    </xf>
    <xf numFmtId="0" fontId="14" fillId="0" borderId="28" xfId="0" applyFont="1" applyBorder="1" applyAlignment="1" applyProtection="1">
      <alignment wrapText="1"/>
      <protection locked="0"/>
    </xf>
    <xf numFmtId="0" fontId="14" fillId="0" borderId="29" xfId="0" applyFont="1" applyBorder="1" applyAlignment="1" applyProtection="1">
      <alignment wrapText="1"/>
      <protection locked="0"/>
    </xf>
    <xf numFmtId="0" fontId="42" fillId="13" borderId="37" xfId="0" applyFont="1" applyFill="1" applyBorder="1" applyAlignment="1">
      <alignment horizontal="center" vertical="center"/>
    </xf>
    <xf numFmtId="0" fontId="43" fillId="13" borderId="38" xfId="0" applyFont="1" applyFill="1" applyBorder="1" applyAlignment="1">
      <alignment horizontal="center" vertical="center"/>
    </xf>
    <xf numFmtId="0" fontId="10" fillId="0" borderId="28" xfId="0" applyFont="1" applyBorder="1" applyAlignment="1">
      <alignment vertical="center" wrapText="1"/>
    </xf>
    <xf numFmtId="0" fontId="10" fillId="0" borderId="43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20" fillId="2" borderId="2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0" fillId="0" borderId="24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10" fillId="0" borderId="41" xfId="0" applyFont="1" applyBorder="1" applyAlignment="1">
      <alignment horizontal="left"/>
    </xf>
    <xf numFmtId="0" fontId="0" fillId="0" borderId="42" xfId="0" applyBorder="1" applyAlignment="1">
      <alignment horizontal="left"/>
    </xf>
    <xf numFmtId="0" fontId="10" fillId="0" borderId="42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10" fillId="0" borderId="44" xfId="0" applyFont="1" applyBorder="1" applyAlignment="1">
      <alignment horizontal="left"/>
    </xf>
    <xf numFmtId="0" fontId="16" fillId="5" borderId="6" xfId="0" applyFont="1" applyFill="1" applyBorder="1" applyAlignment="1">
      <alignment horizontal="center" vertical="center"/>
    </xf>
    <xf numFmtId="0" fontId="26" fillId="10" borderId="14" xfId="0" applyFont="1" applyFill="1" applyBorder="1" applyAlignment="1">
      <alignment horizontal="center" vertical="center" wrapText="1"/>
    </xf>
    <xf numFmtId="0" fontId="26" fillId="10" borderId="15" xfId="0" applyFont="1" applyFill="1" applyBorder="1" applyAlignment="1">
      <alignment horizontal="center" vertical="center" wrapText="1"/>
    </xf>
    <xf numFmtId="0" fontId="26" fillId="10" borderId="1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18" fillId="11" borderId="0" xfId="0" applyFont="1" applyFill="1" applyAlignment="1">
      <alignment horizontal="left" vertical="center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</cellXfs>
  <cellStyles count="3">
    <cellStyle name="Hyperlinkki" xfId="2" builtinId="8"/>
    <cellStyle name="Normaali" xfId="0" builtinId="0"/>
    <cellStyle name="Prosenttia" xfId="1" builtinId="5"/>
  </cellStyles>
  <dxfs count="13">
    <dxf>
      <font>
        <color theme="0"/>
      </font>
    </dxf>
    <dxf>
      <font>
        <color theme="0"/>
      </font>
    </dxf>
    <dxf>
      <font>
        <color rgb="FF9C0006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</dxf>
    <dxf>
      <font>
        <u val="none"/>
        <color theme="0"/>
      </font>
      <fill>
        <patternFill>
          <bgColor theme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2CC"/>
      <color rgb="FFFAF8A4"/>
      <color rgb="FFEFCF92"/>
      <color rgb="FFF4DCB1"/>
      <color rgb="FF92EFF3"/>
      <color rgb="FF64E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hyperlink" Target="https://youtu.be/IjZWhNEgX5M?si=8EbYoWKTeZWZe5L7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8.jpg"/><Relationship Id="rId1" Type="http://schemas.openxmlformats.org/officeDocument/2006/relationships/image" Target="../media/image17.png"/><Relationship Id="rId4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5.png"/><Relationship Id="rId1" Type="http://schemas.openxmlformats.org/officeDocument/2006/relationships/image" Target="../media/image14.jp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53</xdr:row>
      <xdr:rowOff>15875</xdr:rowOff>
    </xdr:from>
    <xdr:to>
      <xdr:col>7</xdr:col>
      <xdr:colOff>455862</xdr:colOff>
      <xdr:row>71</xdr:row>
      <xdr:rowOff>130175</xdr:rowOff>
    </xdr:to>
    <xdr:pic>
      <xdr:nvPicPr>
        <xdr:cNvPr id="70" name="Kuva 69">
          <a:extLst>
            <a:ext uri="{FF2B5EF4-FFF2-40B4-BE49-F238E27FC236}">
              <a16:creationId xmlns:a16="http://schemas.microsoft.com/office/drawing/2014/main" id="{5E320134-E409-9A90-D26A-23374C57E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9950450"/>
          <a:ext cx="14155987" cy="3390900"/>
        </a:xfrm>
        <a:prstGeom prst="rect">
          <a:avLst/>
        </a:prstGeom>
      </xdr:spPr>
    </xdr:pic>
    <xdr:clientData/>
  </xdr:twoCellAnchor>
  <xdr:twoCellAnchor editAs="oneCell">
    <xdr:from>
      <xdr:col>1</xdr:col>
      <xdr:colOff>73025</xdr:colOff>
      <xdr:row>169</xdr:row>
      <xdr:rowOff>282575</xdr:rowOff>
    </xdr:from>
    <xdr:to>
      <xdr:col>3</xdr:col>
      <xdr:colOff>1733991</xdr:colOff>
      <xdr:row>180</xdr:row>
      <xdr:rowOff>95436</xdr:rowOff>
    </xdr:to>
    <xdr:pic>
      <xdr:nvPicPr>
        <xdr:cNvPr id="65" name="Kuva 64">
          <a:extLst>
            <a:ext uri="{FF2B5EF4-FFF2-40B4-BE49-F238E27FC236}">
              <a16:creationId xmlns:a16="http://schemas.microsoft.com/office/drawing/2014/main" id="{F9DD5B8B-B095-E29A-DA53-E7CAEC01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325" y="31457900"/>
          <a:ext cx="8585641" cy="3622861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476250</xdr:colOff>
      <xdr:row>145</xdr:row>
      <xdr:rowOff>44450</xdr:rowOff>
    </xdr:from>
    <xdr:to>
      <xdr:col>7</xdr:col>
      <xdr:colOff>577850</xdr:colOff>
      <xdr:row>160</xdr:row>
      <xdr:rowOff>65672</xdr:rowOff>
    </xdr:to>
    <xdr:pic>
      <xdr:nvPicPr>
        <xdr:cNvPr id="64" name="Kuva 63">
          <a:extLst>
            <a:ext uri="{FF2B5EF4-FFF2-40B4-BE49-F238E27FC236}">
              <a16:creationId xmlns:a16="http://schemas.microsoft.com/office/drawing/2014/main" id="{3B4E3A2B-8A5A-0E4C-3972-55AB591BA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05700" y="26876375"/>
          <a:ext cx="6873875" cy="273584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147</xdr:row>
      <xdr:rowOff>19050</xdr:rowOff>
    </xdr:from>
    <xdr:to>
      <xdr:col>3</xdr:col>
      <xdr:colOff>209550</xdr:colOff>
      <xdr:row>161</xdr:row>
      <xdr:rowOff>26195</xdr:rowOff>
    </xdr:to>
    <xdr:pic>
      <xdr:nvPicPr>
        <xdr:cNvPr id="63" name="Kuva 62">
          <a:extLst>
            <a:ext uri="{FF2B5EF4-FFF2-40B4-BE49-F238E27FC236}">
              <a16:creationId xmlns:a16="http://schemas.microsoft.com/office/drawing/2014/main" id="{480A95FB-EAC0-8FB2-A01F-7288C2486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300" y="27212925"/>
          <a:ext cx="7134225" cy="254079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30</xdr:row>
      <xdr:rowOff>95250</xdr:rowOff>
    </xdr:from>
    <xdr:to>
      <xdr:col>2</xdr:col>
      <xdr:colOff>711480</xdr:colOff>
      <xdr:row>45</xdr:row>
      <xdr:rowOff>130316</xdr:rowOff>
    </xdr:to>
    <xdr:pic>
      <xdr:nvPicPr>
        <xdr:cNvPr id="61" name="Kuva 60">
          <a:extLst>
            <a:ext uri="{FF2B5EF4-FFF2-40B4-BE49-F238E27FC236}">
              <a16:creationId xmlns:a16="http://schemas.microsoft.com/office/drawing/2014/main" id="{639E21EA-BD52-3567-A6A6-9B8D4755F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9075" y="5867400"/>
          <a:ext cx="5454930" cy="2749691"/>
        </a:xfrm>
        <a:prstGeom prst="rect">
          <a:avLst/>
        </a:prstGeom>
      </xdr:spPr>
    </xdr:pic>
    <xdr:clientData/>
  </xdr:twoCellAnchor>
  <xdr:twoCellAnchor editAs="oneCell">
    <xdr:from>
      <xdr:col>5</xdr:col>
      <xdr:colOff>990307</xdr:colOff>
      <xdr:row>0</xdr:row>
      <xdr:rowOff>187972</xdr:rowOff>
    </xdr:from>
    <xdr:to>
      <xdr:col>5</xdr:col>
      <xdr:colOff>1939926</xdr:colOff>
      <xdr:row>2</xdr:row>
      <xdr:rowOff>19050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D900F243-D597-4C76-BB66-B77933FF8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6882" y="187972"/>
          <a:ext cx="949619" cy="345428"/>
        </a:xfrm>
        <a:prstGeom prst="rect">
          <a:avLst/>
        </a:prstGeom>
      </xdr:spPr>
    </xdr:pic>
    <xdr:clientData/>
  </xdr:twoCellAnchor>
  <xdr:twoCellAnchor>
    <xdr:from>
      <xdr:col>0</xdr:col>
      <xdr:colOff>59530</xdr:colOff>
      <xdr:row>1</xdr:row>
      <xdr:rowOff>179388</xdr:rowOff>
    </xdr:from>
    <xdr:to>
      <xdr:col>1</xdr:col>
      <xdr:colOff>3552825</xdr:colOff>
      <xdr:row>3</xdr:row>
      <xdr:rowOff>114300</xdr:rowOff>
    </xdr:to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F96D9278-0402-4F82-9394-E6A454E0A124}"/>
            </a:ext>
          </a:extLst>
        </xdr:cNvPr>
        <xdr:cNvSpPr txBox="1"/>
      </xdr:nvSpPr>
      <xdr:spPr>
        <a:xfrm>
          <a:off x="59530" y="515938"/>
          <a:ext cx="3607595" cy="3032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i-FI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Lataa Excel työkirja omalle koneellesi.  </a:t>
          </a:r>
          <a:endParaRPr lang="fi-FI" sz="12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</xdr:col>
      <xdr:colOff>1258384</xdr:colOff>
      <xdr:row>3</xdr:row>
      <xdr:rowOff>49764</xdr:rowOff>
    </xdr:from>
    <xdr:to>
      <xdr:col>3</xdr:col>
      <xdr:colOff>1639403</xdr:colOff>
      <xdr:row>5</xdr:row>
      <xdr:rowOff>45813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65FFA106-7BE1-41A9-A5A2-065372225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294184" y="754614"/>
          <a:ext cx="381019" cy="35799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</xdr:col>
      <xdr:colOff>202143</xdr:colOff>
      <xdr:row>26</xdr:row>
      <xdr:rowOff>141816</xdr:rowOff>
    </xdr:from>
    <xdr:to>
      <xdr:col>2</xdr:col>
      <xdr:colOff>38100</xdr:colOff>
      <xdr:row>29</xdr:row>
      <xdr:rowOff>66674</xdr:rowOff>
    </xdr:to>
    <xdr:sp macro="" textlink="">
      <xdr:nvSpPr>
        <xdr:cNvPr id="6" name="Tekstiruutu 5">
          <a:extLst>
            <a:ext uri="{FF2B5EF4-FFF2-40B4-BE49-F238E27FC236}">
              <a16:creationId xmlns:a16="http://schemas.microsoft.com/office/drawing/2014/main" id="{CC583C96-042F-4BEA-9BF5-883740338948}"/>
            </a:ext>
          </a:extLst>
        </xdr:cNvPr>
        <xdr:cNvSpPr txBox="1"/>
      </xdr:nvSpPr>
      <xdr:spPr>
        <a:xfrm>
          <a:off x="312296" y="5202377"/>
          <a:ext cx="4689171" cy="469144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i-FI" sz="1600" b="1">
              <a:solidFill>
                <a:schemeClr val="bg1"/>
              </a:solidFill>
            </a:rPr>
            <a:t>ALOITA TÄSTÄ!</a:t>
          </a:r>
        </a:p>
      </xdr:txBody>
    </xdr:sp>
    <xdr:clientData/>
  </xdr:twoCellAnchor>
  <xdr:twoCellAnchor>
    <xdr:from>
      <xdr:col>0</xdr:col>
      <xdr:colOff>74083</xdr:colOff>
      <xdr:row>11</xdr:row>
      <xdr:rowOff>53975</xdr:rowOff>
    </xdr:from>
    <xdr:to>
      <xdr:col>3</xdr:col>
      <xdr:colOff>1224643</xdr:colOff>
      <xdr:row>20</xdr:row>
      <xdr:rowOff>30390</xdr:rowOff>
    </xdr:to>
    <xdr:sp macro="" textlink="">
      <xdr:nvSpPr>
        <xdr:cNvPr id="7" name="Tekstiruutu 6">
          <a:extLst>
            <a:ext uri="{FF2B5EF4-FFF2-40B4-BE49-F238E27FC236}">
              <a16:creationId xmlns:a16="http://schemas.microsoft.com/office/drawing/2014/main" id="{8BB2122C-2B25-4985-84D0-3E5EB800152C}"/>
            </a:ext>
          </a:extLst>
        </xdr:cNvPr>
        <xdr:cNvSpPr txBox="1"/>
      </xdr:nvSpPr>
      <xdr:spPr>
        <a:xfrm>
          <a:off x="74083" y="2257425"/>
          <a:ext cx="8186360" cy="16337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Tässä työkirjassa on ohjeen lisäksi viisi taulukkoa, jotka koostuvat täytettävistä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taulukoista ja niistä johdetuista koonneista, joita voi vain tulostaa tai tallentaa omaksi tiedostoksi.</a:t>
          </a:r>
          <a:endParaRPr lang="fi-FI">
            <a:effectLst/>
          </a:endParaRP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Laskentataulukolla voit tehdä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kustannusarvion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kirjata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arvion vastikkeettoman työn laadusta ja määrärästä 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 tehdä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rakennusselostuksen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Taulukon alareunaan syntyy näistä tiedoista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rahoitussuunnitelma.</a:t>
          </a:r>
          <a:endParaRPr lang="fi-FI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>
            <a:effectLst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Kustannukset syntyvät rakentamiseen tarvittavista  materiaalien määristä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hinnoista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mahdollisista urakoista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näihin töihin liittyvistä vastikkeettomasta työstä.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Kustannusarvion tekijän tulee olla rakennusalan asiantuntija.</a:t>
          </a:r>
          <a:endParaRPr lang="fi-FI" sz="1100" b="1" baseline="0"/>
        </a:p>
        <a:p>
          <a:endParaRPr lang="fi-FI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>
            <a:effectLst/>
          </a:endParaRPr>
        </a:p>
        <a:p>
          <a:endParaRPr lang="fi-FI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1</xdr:col>
      <xdr:colOff>97367</xdr:colOff>
      <xdr:row>6</xdr:row>
      <xdr:rowOff>75142</xdr:rowOff>
    </xdr:from>
    <xdr:to>
      <xdr:col>1</xdr:col>
      <xdr:colOff>2199324</xdr:colOff>
      <xdr:row>9</xdr:row>
      <xdr:rowOff>171253</xdr:rowOff>
    </xdr:to>
    <xdr:grpSp>
      <xdr:nvGrpSpPr>
        <xdr:cNvPr id="8" name="Ryhmä 7">
          <a:extLst>
            <a:ext uri="{FF2B5EF4-FFF2-40B4-BE49-F238E27FC236}">
              <a16:creationId xmlns:a16="http://schemas.microsoft.com/office/drawing/2014/main" id="{BBD9E49A-7857-42FD-8C02-00557E70EC88}"/>
            </a:ext>
          </a:extLst>
        </xdr:cNvPr>
        <xdr:cNvGrpSpPr/>
      </xdr:nvGrpSpPr>
      <xdr:grpSpPr>
        <a:xfrm>
          <a:off x="206224" y="1350326"/>
          <a:ext cx="2101957" cy="663723"/>
          <a:chOff x="290523" y="10233237"/>
          <a:chExt cx="2105132" cy="633745"/>
        </a:xfrm>
      </xdr:grpSpPr>
      <xdr:pic>
        <xdr:nvPicPr>
          <xdr:cNvPr id="9" name="Kuva 8" descr="Kuva, joka sisältää kohteen teksti, kuvakaappaus, Fontti, viiva&#10;&#10;Kuvaus luotu automaattisesti">
            <a:extLst>
              <a:ext uri="{FF2B5EF4-FFF2-40B4-BE49-F238E27FC236}">
                <a16:creationId xmlns:a16="http://schemas.microsoft.com/office/drawing/2014/main" id="{BC211ABD-39AA-FFF0-8516-3C0D79E8A03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290523" y="10283666"/>
            <a:ext cx="2105132" cy="583316"/>
          </a:xfrm>
          <a:prstGeom prst="rect">
            <a:avLst/>
          </a:prstGeom>
          <a:ln>
            <a:solidFill>
              <a:schemeClr val="accent1"/>
            </a:solidFill>
          </a:ln>
        </xdr:spPr>
      </xdr:pic>
      <xdr:sp macro="" textlink="">
        <xdr:nvSpPr>
          <xdr:cNvPr id="10" name="Ellipsi 9">
            <a:extLst>
              <a:ext uri="{FF2B5EF4-FFF2-40B4-BE49-F238E27FC236}">
                <a16:creationId xmlns:a16="http://schemas.microsoft.com/office/drawing/2014/main" id="{E27701CD-B7F8-34FF-6397-61A784D9C196}"/>
              </a:ext>
            </a:extLst>
          </xdr:cNvPr>
          <xdr:cNvSpPr/>
        </xdr:nvSpPr>
        <xdr:spPr>
          <a:xfrm>
            <a:off x="805003" y="10233237"/>
            <a:ext cx="429243" cy="401996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</xdr:grpSp>
    <xdr:clientData/>
  </xdr:twoCellAnchor>
  <xdr:twoCellAnchor>
    <xdr:from>
      <xdr:col>1</xdr:col>
      <xdr:colOff>2298700</xdr:colOff>
      <xdr:row>7</xdr:row>
      <xdr:rowOff>25401</xdr:rowOff>
    </xdr:from>
    <xdr:to>
      <xdr:col>3</xdr:col>
      <xdr:colOff>1104901</xdr:colOff>
      <xdr:row>9</xdr:row>
      <xdr:rowOff>57150</xdr:rowOff>
    </xdr:to>
    <xdr:sp macro="" textlink="">
      <xdr:nvSpPr>
        <xdr:cNvPr id="11" name="Tekstiruutu 10">
          <a:extLst>
            <a:ext uri="{FF2B5EF4-FFF2-40B4-BE49-F238E27FC236}">
              <a16:creationId xmlns:a16="http://schemas.microsoft.com/office/drawing/2014/main" id="{4E45DF7C-DA48-40A6-B4CD-E0BDBAF804FF}"/>
            </a:ext>
          </a:extLst>
        </xdr:cNvPr>
        <xdr:cNvSpPr txBox="1"/>
      </xdr:nvSpPr>
      <xdr:spPr>
        <a:xfrm>
          <a:off x="2413000" y="1492251"/>
          <a:ext cx="5727701" cy="400049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0"/>
            <a:t>Jos solussa on </a:t>
          </a:r>
          <a:r>
            <a:rPr lang="fi-FI" sz="1100" b="1"/>
            <a:t>punainen kulma</a:t>
          </a:r>
          <a:r>
            <a:rPr lang="fi-FI" sz="1100" b="0"/>
            <a:t>, saat siitä lisää ohjeita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viemällä</a:t>
          </a:r>
          <a:r>
            <a:rPr lang="fi-FI" sz="1100" b="0" baseline="0"/>
            <a:t> hiiren osoittimen solun päälle.</a:t>
          </a:r>
          <a:endParaRPr lang="fi-FI" sz="1100" b="0"/>
        </a:p>
      </xdr:txBody>
    </xdr:sp>
    <xdr:clientData/>
  </xdr:twoCellAnchor>
  <xdr:twoCellAnchor editAs="oneCell">
    <xdr:from>
      <xdr:col>1</xdr:col>
      <xdr:colOff>210608</xdr:colOff>
      <xdr:row>7</xdr:row>
      <xdr:rowOff>114300</xdr:rowOff>
    </xdr:from>
    <xdr:to>
      <xdr:col>1</xdr:col>
      <xdr:colOff>429793</xdr:colOff>
      <xdr:row>8</xdr:row>
      <xdr:rowOff>153330</xdr:rowOff>
    </xdr:to>
    <xdr:pic>
      <xdr:nvPicPr>
        <xdr:cNvPr id="12" name="Kuva 11">
          <a:extLst>
            <a:ext uri="{FF2B5EF4-FFF2-40B4-BE49-F238E27FC236}">
              <a16:creationId xmlns:a16="http://schemas.microsoft.com/office/drawing/2014/main" id="{96D0AD17-85EA-42CD-A444-ACCA5E047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24908" y="1581150"/>
          <a:ext cx="216010" cy="220005"/>
        </a:xfrm>
        <a:prstGeom prst="rect">
          <a:avLst/>
        </a:prstGeom>
      </xdr:spPr>
    </xdr:pic>
    <xdr:clientData/>
  </xdr:twoCellAnchor>
  <xdr:twoCellAnchor>
    <xdr:from>
      <xdr:col>1</xdr:col>
      <xdr:colOff>140590</xdr:colOff>
      <xdr:row>140</xdr:row>
      <xdr:rowOff>180821</xdr:rowOff>
    </xdr:from>
    <xdr:to>
      <xdr:col>1</xdr:col>
      <xdr:colOff>4581356</xdr:colOff>
      <xdr:row>143</xdr:row>
      <xdr:rowOff>74661</xdr:rowOff>
    </xdr:to>
    <xdr:sp macro="" textlink="">
      <xdr:nvSpPr>
        <xdr:cNvPr id="14" name="Tekstiruutu 13">
          <a:extLst>
            <a:ext uri="{FF2B5EF4-FFF2-40B4-BE49-F238E27FC236}">
              <a16:creationId xmlns:a16="http://schemas.microsoft.com/office/drawing/2014/main" id="{ED5904E6-66FE-45C1-9DF0-31EEDC70067C}"/>
            </a:ext>
          </a:extLst>
        </xdr:cNvPr>
        <xdr:cNvSpPr txBox="1"/>
      </xdr:nvSpPr>
      <xdr:spPr>
        <a:xfrm>
          <a:off x="254890" y="26520621"/>
          <a:ext cx="4440766" cy="446290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/>
            <a:t>Kustannusarvion koonti</a:t>
          </a:r>
        </a:p>
      </xdr:txBody>
    </xdr:sp>
    <xdr:clientData/>
  </xdr:twoCellAnchor>
  <xdr:twoCellAnchor>
    <xdr:from>
      <xdr:col>2</xdr:col>
      <xdr:colOff>1552574</xdr:colOff>
      <xdr:row>74</xdr:row>
      <xdr:rowOff>26532</xdr:rowOff>
    </xdr:from>
    <xdr:to>
      <xdr:col>7</xdr:col>
      <xdr:colOff>0</xdr:colOff>
      <xdr:row>81</xdr:row>
      <xdr:rowOff>155511</xdr:rowOff>
    </xdr:to>
    <xdr:sp macro="" textlink="">
      <xdr:nvSpPr>
        <xdr:cNvPr id="15" name="Tekstiruutu 14">
          <a:extLst>
            <a:ext uri="{FF2B5EF4-FFF2-40B4-BE49-F238E27FC236}">
              <a16:creationId xmlns:a16="http://schemas.microsoft.com/office/drawing/2014/main" id="{A7702B0A-2D37-4886-96A2-FC6765957AA5}"/>
            </a:ext>
          </a:extLst>
        </xdr:cNvPr>
        <xdr:cNvSpPr txBox="1"/>
      </xdr:nvSpPr>
      <xdr:spPr>
        <a:xfrm>
          <a:off x="6511924" y="13996532"/>
          <a:ext cx="7305676" cy="1418029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 i="0">
              <a:solidFill>
                <a:schemeClr val="accent1">
                  <a:lumMod val="75000"/>
                </a:schemeClr>
              </a:solidFill>
            </a:rPr>
            <a:t>3. ARVIO</a:t>
          </a:r>
          <a:r>
            <a:rPr lang="fi-FI" sz="1100" b="1" i="0" baseline="0">
              <a:solidFill>
                <a:schemeClr val="accent1">
                  <a:lumMod val="75000"/>
                </a:schemeClr>
              </a:solidFill>
            </a:rPr>
            <a:t> VASTIKKEETOMAN TYÖN LAADUSTA JA MÄÄRÄSTÄ</a:t>
          </a:r>
          <a:endParaRPr lang="fi-FI" sz="1100" b="1" i="0">
            <a:solidFill>
              <a:schemeClr val="accent1">
                <a:lumMod val="75000"/>
              </a:schemeClr>
            </a:solidFill>
          </a:endParaRPr>
        </a:p>
        <a:p>
          <a:r>
            <a:rPr lang="fi-FI" sz="1100" i="0"/>
            <a:t>Kirjoita</a:t>
          </a:r>
          <a:r>
            <a:rPr lang="fi-FI" sz="1100" i="0" baseline="0"/>
            <a:t> mitä vastikkeetonta työtä on aikomus tehdä ja kuinka monta henkilöä siihen osallistuu niihin kohtiin joihin sitä tulee. </a:t>
          </a:r>
        </a:p>
        <a:p>
          <a:endParaRPr lang="fi-FI" sz="1100" i="0" baseline="0"/>
        </a:p>
        <a:p>
          <a:r>
            <a:rPr lang="fi-FI" sz="1100" i="0" baseline="0"/>
            <a:t>Avaa tehtävä työ mahdollisimman tarkasti.</a:t>
          </a:r>
        </a:p>
        <a:p>
          <a:endParaRPr lang="fi-FI" sz="1100" i="0" baseline="0"/>
        </a:p>
        <a:p>
          <a:r>
            <a:rPr lang="fi-FI" sz="1100" i="0" baseline="0"/>
            <a:t>Muista merkitä myös arvio työn ajankohdasta. (kk/vv)</a:t>
          </a:r>
        </a:p>
        <a:p>
          <a:endParaRPr lang="fi-FI" sz="1100" i="1"/>
        </a:p>
      </xdr:txBody>
    </xdr:sp>
    <xdr:clientData/>
  </xdr:twoCellAnchor>
  <xdr:twoCellAnchor>
    <xdr:from>
      <xdr:col>2</xdr:col>
      <xdr:colOff>1572013</xdr:colOff>
      <xdr:row>81</xdr:row>
      <xdr:rowOff>161552</xdr:rowOff>
    </xdr:from>
    <xdr:to>
      <xdr:col>7</xdr:col>
      <xdr:colOff>515247</xdr:colOff>
      <xdr:row>91</xdr:row>
      <xdr:rowOff>57150</xdr:rowOff>
    </xdr:to>
    <xdr:sp macro="" textlink="">
      <xdr:nvSpPr>
        <xdr:cNvPr id="16" name="Tekstiruutu 15">
          <a:extLst>
            <a:ext uri="{FF2B5EF4-FFF2-40B4-BE49-F238E27FC236}">
              <a16:creationId xmlns:a16="http://schemas.microsoft.com/office/drawing/2014/main" id="{531DDFA1-2FC5-435B-A2FF-06A428617D24}"/>
            </a:ext>
          </a:extLst>
        </xdr:cNvPr>
        <xdr:cNvSpPr txBox="1"/>
      </xdr:nvSpPr>
      <xdr:spPr>
        <a:xfrm>
          <a:off x="6534538" y="15182477"/>
          <a:ext cx="7801484" cy="1705348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b="1">
              <a:solidFill>
                <a:schemeClr val="accent1">
                  <a:lumMod val="75000"/>
                </a:schemeClr>
              </a:solidFill>
              <a:effectLst/>
            </a:rPr>
            <a:t>4. RAKENNUSSELOSTUS</a:t>
          </a:r>
        </a:p>
        <a:p>
          <a:r>
            <a:rPr lang="fi-FI" sz="1100"/>
            <a:t>Rakennusselostus on samassa taulukossa</a:t>
          </a:r>
          <a:r>
            <a:rPr lang="fi-FI" sz="1100" baseline="0"/>
            <a:t> </a:t>
          </a:r>
          <a:r>
            <a:rPr lang="fi-FI" sz="1100"/>
            <a:t>kustannusarviolomakkeen kanssa.</a:t>
          </a:r>
          <a:r>
            <a:rPr lang="fi-FI" sz="1100" baseline="0"/>
            <a:t> Se </a:t>
          </a:r>
          <a:r>
            <a:rPr lang="fi-FI" sz="1100"/>
            <a:t>laaditaan jokaista rakennuskohdetta varten yksilöllisesti.  </a:t>
          </a:r>
        </a:p>
        <a:p>
          <a:endParaRPr lang="fi-FI" sz="1100" b="1" baseline="0"/>
        </a:p>
        <a:p>
          <a:r>
            <a:rPr lang="fi-FI" sz="1100" b="1"/>
            <a:t>Rakennusselostuksessa kuvataan</a:t>
          </a:r>
          <a:r>
            <a:rPr lang="fi-FI" sz="1100" b="1" baseline="0"/>
            <a:t> rakennettavaksi aiottua rakennusta ja rakennushankkeen lopputulosta. Siinä kuvataan esimerkiksi työtavat, rakentamisessa käytettävät </a:t>
          </a:r>
          <a:r>
            <a:rPr lang="fi-FI" sz="1100" b="1"/>
            <a:t>materiaalit, mitat, pintakäsittelyt,</a:t>
          </a:r>
          <a:r>
            <a:rPr lang="fi-FI" sz="1100" b="1" baseline="0"/>
            <a:t> </a:t>
          </a:r>
          <a:r>
            <a:rPr lang="fi-FI" sz="1100" b="1"/>
            <a:t>rakentamistapa, lämmitys-, ilmanvaihto- ja jäähdytysjärjestelmät sekä niiden laitteet ja säätölaitteet.</a:t>
          </a:r>
        </a:p>
        <a:p>
          <a:endParaRPr lang="fi-FI" sz="1100" baseline="0"/>
        </a:p>
        <a:p>
          <a:r>
            <a:rPr lang="fi-FI" sz="1100" baseline="0"/>
            <a:t>Rakennusselostus tehdään niin tarkaksi, että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kaikki hankkeen laatija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rahoittaja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ymmärtävät  sisällön ja toteutuksen.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100"/>
        </a:p>
        <a:p>
          <a:endParaRPr lang="fi-FI" sz="1100"/>
        </a:p>
      </xdr:txBody>
    </xdr:sp>
    <xdr:clientData/>
  </xdr:twoCellAnchor>
  <xdr:twoCellAnchor>
    <xdr:from>
      <xdr:col>3</xdr:col>
      <xdr:colOff>512191</xdr:colOff>
      <xdr:row>141</xdr:row>
      <xdr:rowOff>66521</xdr:rowOff>
    </xdr:from>
    <xdr:to>
      <xdr:col>5</xdr:col>
      <xdr:colOff>1303824</xdr:colOff>
      <xdr:row>143</xdr:row>
      <xdr:rowOff>173086</xdr:rowOff>
    </xdr:to>
    <xdr:sp macro="" textlink="">
      <xdr:nvSpPr>
        <xdr:cNvPr id="17" name="Tekstiruutu 16">
          <a:extLst>
            <a:ext uri="{FF2B5EF4-FFF2-40B4-BE49-F238E27FC236}">
              <a16:creationId xmlns:a16="http://schemas.microsoft.com/office/drawing/2014/main" id="{7A4744F4-3063-4CD6-9C5F-EA6ADF68E3B3}"/>
            </a:ext>
          </a:extLst>
        </xdr:cNvPr>
        <xdr:cNvSpPr txBox="1"/>
      </xdr:nvSpPr>
      <xdr:spPr>
        <a:xfrm>
          <a:off x="7541641" y="26174546"/>
          <a:ext cx="4439708" cy="468515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/>
            <a:t>Talkootyön koonti (vastikkeeton työ)</a:t>
          </a:r>
        </a:p>
      </xdr:txBody>
    </xdr:sp>
    <xdr:clientData/>
  </xdr:twoCellAnchor>
  <xdr:twoCellAnchor>
    <xdr:from>
      <xdr:col>1</xdr:col>
      <xdr:colOff>56465</xdr:colOff>
      <xdr:row>74</xdr:row>
      <xdr:rowOff>83816</xdr:rowOff>
    </xdr:from>
    <xdr:to>
      <xdr:col>2</xdr:col>
      <xdr:colOff>768736</xdr:colOff>
      <xdr:row>93</xdr:row>
      <xdr:rowOff>126352</xdr:rowOff>
    </xdr:to>
    <xdr:sp macro="" textlink="">
      <xdr:nvSpPr>
        <xdr:cNvPr id="18" name="Tekstiruutu 17">
          <a:extLst>
            <a:ext uri="{FF2B5EF4-FFF2-40B4-BE49-F238E27FC236}">
              <a16:creationId xmlns:a16="http://schemas.microsoft.com/office/drawing/2014/main" id="{9ED6788C-08AC-4CDF-B23F-8C4DE80FE52E}"/>
            </a:ext>
          </a:extLst>
        </xdr:cNvPr>
        <xdr:cNvSpPr txBox="1"/>
      </xdr:nvSpPr>
      <xdr:spPr>
        <a:xfrm>
          <a:off x="163378" y="14108893"/>
          <a:ext cx="5562246" cy="3551235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>
              <a:solidFill>
                <a:sysClr val="windowText" lastClr="000000"/>
              </a:solidFill>
            </a:rPr>
            <a:t>Päätaulukko</a:t>
          </a:r>
          <a:r>
            <a:rPr lang="fi-FI" sz="1100" b="0" baseline="0">
              <a:solidFill>
                <a:sysClr val="windowText" lastClr="000000"/>
              </a:solidFill>
            </a:rPr>
            <a:t> muodostuu kolmesta osasta. Soluihin täytetään kulloisesenkin rakennushankkeen kustannukset, vastikkeeton työ sekä rakennusselostus.</a:t>
          </a:r>
        </a:p>
        <a:p>
          <a:endParaRPr lang="fi-FI" sz="1100" b="0" baseline="0">
            <a:solidFill>
              <a:sysClr val="windowText" lastClr="000000"/>
            </a:solidFill>
          </a:endParaRPr>
        </a:p>
        <a:p>
          <a:r>
            <a:rPr lang="fi-FI" sz="1100" b="1">
              <a:solidFill>
                <a:schemeClr val="accent1">
                  <a:lumMod val="75000"/>
                </a:schemeClr>
              </a:solidFill>
            </a:rPr>
            <a:t>2. KUSTANNUSARVIO</a:t>
          </a:r>
        </a:p>
        <a:p>
          <a:r>
            <a:rPr lang="fi-FI" sz="1100"/>
            <a:t>Täytä taulukkoa tarvittaviin kohtiin:</a:t>
          </a:r>
        </a:p>
        <a:p>
          <a:r>
            <a:rPr lang="fi-FI" sz="1100" b="1"/>
            <a:t>- Selite </a:t>
          </a:r>
          <a:r>
            <a:rPr lang="fi-FI" sz="1100" b="0"/>
            <a:t>(</a:t>
          </a:r>
          <a:r>
            <a:rPr lang="fi-FI" sz="1100"/>
            <a:t>Kirjoita mistä materiaalista on kyse. Esim. Murske 0-16 mm,</a:t>
          </a:r>
          <a:r>
            <a:rPr lang="fi-FI" sz="1100" baseline="0"/>
            <a:t> </a:t>
          </a:r>
          <a:r>
            <a:rPr lang="fi-FI" sz="1100"/>
            <a:t>Runkopuutavara mitallistettu 58x98 mm)</a:t>
          </a:r>
        </a:p>
        <a:p>
          <a:r>
            <a:rPr lang="fi-FI" sz="1100" b="1"/>
            <a:t>- Määrä</a:t>
          </a:r>
          <a:r>
            <a:rPr lang="fi-FI" sz="1100" b="0" baseline="0"/>
            <a:t> (Kirjoita hankittavan materiaalin määrä</a:t>
          </a:r>
        </a:p>
        <a:p>
          <a:r>
            <a:rPr lang="fi-FI" sz="1100" b="1"/>
            <a:t>- Yksikkö</a:t>
          </a:r>
          <a:r>
            <a:rPr lang="fi-FI" sz="1100"/>
            <a:t> (Valitse avautuvasta valikosta oikea yksikkö) </a:t>
          </a:r>
        </a:p>
        <a:p>
          <a:r>
            <a:rPr lang="fi-FI" sz="1100" b="1"/>
            <a:t>- á hinta €  </a:t>
          </a:r>
          <a:r>
            <a:rPr lang="fi-FI" sz="1100" b="0"/>
            <a:t>(Kirjoita hankittavan</a:t>
          </a:r>
          <a:r>
            <a:rPr lang="fi-FI" sz="1100" b="0" baseline="0"/>
            <a:t> tuotteen á hinta)</a:t>
          </a:r>
        </a:p>
        <a:p>
          <a:r>
            <a:rPr lang="fi-FI" sz="1100" b="0"/>
            <a:t>- Muista merkitä onko</a:t>
          </a:r>
          <a:r>
            <a:rPr lang="fi-FI" sz="1100" b="0" baseline="0"/>
            <a:t> hinnoissa ALV mukana vai ei. Jos käytät viitekustannuksia, niin ne ovat alvittomia.</a:t>
          </a:r>
          <a:endParaRPr lang="fi-FI" sz="1100" b="0"/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kohteesta on pyydetty tarjouksia, niin täytä hintavertailun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perusteella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valitun urakoitsijan antama hinta kohtaan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Urakkahinta</a:t>
          </a:r>
          <a:r>
            <a:rPr lang="fi-FI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fi-FI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Joskus urakkaa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ei tarjota vaan urakoitsija tarjoaa työn tuntihinnalla, kirjaa tämä kohtaan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Tuntityönä tehdyt tunnit ja tuntiveloitushinta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Taulukko laskee materiaalit, urakat/tuntityön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vastikkeettoman työn arvon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sekä tekee niistä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rahoitussuunnitelman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taulukon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alaosaan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                                                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100"/>
        </a:p>
      </xdr:txBody>
    </xdr:sp>
    <xdr:clientData/>
  </xdr:twoCellAnchor>
  <xdr:twoCellAnchor editAs="oneCell">
    <xdr:from>
      <xdr:col>1</xdr:col>
      <xdr:colOff>26223</xdr:colOff>
      <xdr:row>160</xdr:row>
      <xdr:rowOff>132215</xdr:rowOff>
    </xdr:from>
    <xdr:to>
      <xdr:col>2</xdr:col>
      <xdr:colOff>1092719</xdr:colOff>
      <xdr:row>162</xdr:row>
      <xdr:rowOff>111513</xdr:rowOff>
    </xdr:to>
    <xdr:pic>
      <xdr:nvPicPr>
        <xdr:cNvPr id="19" name="Kuva 18">
          <a:extLst>
            <a:ext uri="{FF2B5EF4-FFF2-40B4-BE49-F238E27FC236}">
              <a16:creationId xmlns:a16="http://schemas.microsoft.com/office/drawing/2014/main" id="{8BA53EBF-B22F-4C04-9DFB-72B127B8B2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r="32549"/>
        <a:stretch/>
      </xdr:blipFill>
      <xdr:spPr>
        <a:xfrm>
          <a:off x="140523" y="29678765"/>
          <a:ext cx="5914721" cy="341249"/>
        </a:xfrm>
        <a:prstGeom prst="rect">
          <a:avLst/>
        </a:prstGeom>
      </xdr:spPr>
    </xdr:pic>
    <xdr:clientData/>
  </xdr:twoCellAnchor>
  <xdr:twoCellAnchor>
    <xdr:from>
      <xdr:col>1</xdr:col>
      <xdr:colOff>198315</xdr:colOff>
      <xdr:row>45</xdr:row>
      <xdr:rowOff>104031</xdr:rowOff>
    </xdr:from>
    <xdr:to>
      <xdr:col>2</xdr:col>
      <xdr:colOff>667044</xdr:colOff>
      <xdr:row>49</xdr:row>
      <xdr:rowOff>139943</xdr:rowOff>
    </xdr:to>
    <xdr:grpSp>
      <xdr:nvGrpSpPr>
        <xdr:cNvPr id="20" name="Ryhmä 19">
          <a:extLst>
            <a:ext uri="{FF2B5EF4-FFF2-40B4-BE49-F238E27FC236}">
              <a16:creationId xmlns:a16="http://schemas.microsoft.com/office/drawing/2014/main" id="{5346097C-86C5-4018-822E-7DA458BBDFEB}"/>
            </a:ext>
          </a:extLst>
        </xdr:cNvPr>
        <xdr:cNvGrpSpPr/>
      </xdr:nvGrpSpPr>
      <xdr:grpSpPr>
        <a:xfrm>
          <a:off x="307172" y="8820378"/>
          <a:ext cx="5235117" cy="782361"/>
          <a:chOff x="126461" y="8819490"/>
          <a:chExt cx="5328901" cy="750288"/>
        </a:xfrm>
      </xdr:grpSpPr>
      <xdr:sp macro="" textlink="">
        <xdr:nvSpPr>
          <xdr:cNvPr id="21" name="Nuoli: Kaareva ylös 20">
            <a:extLst>
              <a:ext uri="{FF2B5EF4-FFF2-40B4-BE49-F238E27FC236}">
                <a16:creationId xmlns:a16="http://schemas.microsoft.com/office/drawing/2014/main" id="{1BE0ED9F-5213-111E-A184-A70A4D875C0F}"/>
              </a:ext>
            </a:extLst>
          </xdr:cNvPr>
          <xdr:cNvSpPr/>
        </xdr:nvSpPr>
        <xdr:spPr>
          <a:xfrm>
            <a:off x="856140" y="9095481"/>
            <a:ext cx="2412225" cy="440234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  <xdr:pic>
        <xdr:nvPicPr>
          <xdr:cNvPr id="22" name="Kuva 21">
            <a:extLst>
              <a:ext uri="{FF2B5EF4-FFF2-40B4-BE49-F238E27FC236}">
                <a16:creationId xmlns:a16="http://schemas.microsoft.com/office/drawing/2014/main" id="{D18CEC63-9B19-5777-42C9-7238C0322C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126461" y="8819490"/>
            <a:ext cx="5328901" cy="239743"/>
          </a:xfrm>
          <a:prstGeom prst="rect">
            <a:avLst/>
          </a:prstGeom>
        </xdr:spPr>
      </xdr:pic>
      <xdr:sp macro="" textlink="">
        <xdr:nvSpPr>
          <xdr:cNvPr id="23" name="Nuoli: Kaareva ylös 22">
            <a:extLst>
              <a:ext uri="{FF2B5EF4-FFF2-40B4-BE49-F238E27FC236}">
                <a16:creationId xmlns:a16="http://schemas.microsoft.com/office/drawing/2014/main" id="{F9AE6547-B426-DBE1-7E9C-7EC6ED154935}"/>
              </a:ext>
            </a:extLst>
          </xdr:cNvPr>
          <xdr:cNvSpPr/>
        </xdr:nvSpPr>
        <xdr:spPr>
          <a:xfrm>
            <a:off x="657447" y="9087179"/>
            <a:ext cx="3412258" cy="475512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  <xdr:sp macro="" textlink="">
        <xdr:nvSpPr>
          <xdr:cNvPr id="24" name="Nuoli: Kaareva ylös 23">
            <a:extLst>
              <a:ext uri="{FF2B5EF4-FFF2-40B4-BE49-F238E27FC236}">
                <a16:creationId xmlns:a16="http://schemas.microsoft.com/office/drawing/2014/main" id="{33B9E46C-F8C1-FCD1-5035-7DE83A6FA542}"/>
              </a:ext>
            </a:extLst>
          </xdr:cNvPr>
          <xdr:cNvSpPr/>
        </xdr:nvSpPr>
        <xdr:spPr>
          <a:xfrm>
            <a:off x="439889" y="9084866"/>
            <a:ext cx="4419212" cy="484912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3</xdr:col>
      <xdr:colOff>627809</xdr:colOff>
      <xdr:row>124</xdr:row>
      <xdr:rowOff>68231</xdr:rowOff>
    </xdr:from>
    <xdr:to>
      <xdr:col>7</xdr:col>
      <xdr:colOff>593126</xdr:colOff>
      <xdr:row>139</xdr:row>
      <xdr:rowOff>133350</xdr:rowOff>
    </xdr:to>
    <xdr:sp macro="" textlink="">
      <xdr:nvSpPr>
        <xdr:cNvPr id="25" name="Tekstiruutu 24">
          <a:extLst>
            <a:ext uri="{FF2B5EF4-FFF2-40B4-BE49-F238E27FC236}">
              <a16:creationId xmlns:a16="http://schemas.microsoft.com/office/drawing/2014/main" id="{AFEBFC61-A178-4B98-A8EF-93DFCC51E0C4}"/>
            </a:ext>
          </a:extLst>
        </xdr:cNvPr>
        <xdr:cNvSpPr txBox="1"/>
      </xdr:nvSpPr>
      <xdr:spPr>
        <a:xfrm>
          <a:off x="7657259" y="22947281"/>
          <a:ext cx="6737592" cy="2874994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Koontilomakkeet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tuovat tiedot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Hankkeen tiedot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sekä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 | Rakennusselostus </a:t>
          </a:r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välilehdestä.</a:t>
          </a:r>
          <a:endParaRPr lang="fi-FI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Näitä taulukoita ei voi muokata. Ne voi vain tallentaa tai tulostaa.</a:t>
          </a:r>
        </a:p>
        <a:p>
          <a:pPr eaLnBrk="1" fontAlgn="auto" latinLnBrk="0" hangingPunct="1"/>
          <a:endParaRPr lang="fi-FI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sinulla on Adobe Acrobat ohjelmisto, voit tallentaa  jokaisen koontitaulukon erikseen valitsemalla </a:t>
          </a: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Tiedosto -&gt; Tallenna Adobe -PDF tiedostona.</a:t>
          </a:r>
        </a:p>
        <a:p>
          <a:endParaRPr lang="fi-FI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sinulla ei ole Adoben ohjelmistoa, niin voit Tallentaa taulukon tulostuksen kautta  .pdf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formaattiin seuraavasti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Valitse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Tiedosto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-&gt;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Tulosta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-&gt; valitse tulostimeksi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Microsoft Print to PDF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-&gt; Valitse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Tulosta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(Tulostusta ei tapahdu, vaan seuravaksi ohjelma kysyy mihin kansioon .pdf tulostus tehdään). -&gt; Valitaan kansio (tai luodaan uusi) ja annetaan tiedostolle nimi.</a:t>
          </a:r>
          <a:endParaRPr lang="fi-FI" b="0">
            <a:effectLst/>
          </a:endParaRPr>
        </a:p>
        <a:p>
          <a:endParaRPr lang="fi-FI" sz="1100" i="1" baseline="0"/>
        </a:p>
        <a:p>
          <a:r>
            <a:rPr lang="fi-FI" sz="1100" i="0"/>
            <a:t>Vie</a:t>
          </a:r>
          <a:r>
            <a:rPr lang="fi-FI" sz="1100" i="0" baseline="0"/>
            <a:t> koontilomakkeista tallennetut .pdf tiedostot Hyrrään liitteiksi.</a:t>
          </a:r>
        </a:p>
        <a:p>
          <a:endParaRPr lang="fi-FI" sz="1100" i="0" baseline="0"/>
        </a:p>
        <a:p>
          <a:r>
            <a:rPr lang="fi-FI" sz="1100" i="0" baseline="0"/>
            <a:t>Tallennusohje pdf tiedostoksi löytyy myös koontilomakkeista</a:t>
          </a:r>
          <a:endParaRPr lang="fi-FI" sz="1100" i="0"/>
        </a:p>
      </xdr:txBody>
    </xdr:sp>
    <xdr:clientData/>
  </xdr:twoCellAnchor>
  <xdr:twoCellAnchor>
    <xdr:from>
      <xdr:col>1</xdr:col>
      <xdr:colOff>124414</xdr:colOff>
      <xdr:row>167</xdr:row>
      <xdr:rowOff>66428</xdr:rowOff>
    </xdr:from>
    <xdr:to>
      <xdr:col>1</xdr:col>
      <xdr:colOff>4583172</xdr:colOff>
      <xdr:row>169</xdr:row>
      <xdr:rowOff>163038</xdr:rowOff>
    </xdr:to>
    <xdr:sp macro="" textlink="">
      <xdr:nvSpPr>
        <xdr:cNvPr id="27" name="Tekstiruutu 26">
          <a:extLst>
            <a:ext uri="{FF2B5EF4-FFF2-40B4-BE49-F238E27FC236}">
              <a16:creationId xmlns:a16="http://schemas.microsoft.com/office/drawing/2014/main" id="{7B3718FD-1829-46E9-B752-DB7A93414CDD}"/>
            </a:ext>
          </a:extLst>
        </xdr:cNvPr>
        <xdr:cNvSpPr txBox="1"/>
      </xdr:nvSpPr>
      <xdr:spPr>
        <a:xfrm>
          <a:off x="238714" y="30879803"/>
          <a:ext cx="4458758" cy="458560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/>
            <a:t>Rakennusselostus koonti</a:t>
          </a:r>
        </a:p>
      </xdr:txBody>
    </xdr:sp>
    <xdr:clientData/>
  </xdr:twoCellAnchor>
  <xdr:twoCellAnchor editAs="oneCell">
    <xdr:from>
      <xdr:col>1</xdr:col>
      <xdr:colOff>82960</xdr:colOff>
      <xdr:row>179</xdr:row>
      <xdr:rowOff>87574</xdr:rowOff>
    </xdr:from>
    <xdr:to>
      <xdr:col>3</xdr:col>
      <xdr:colOff>326894</xdr:colOff>
      <xdr:row>180</xdr:row>
      <xdr:rowOff>149225</xdr:rowOff>
    </xdr:to>
    <xdr:pic>
      <xdr:nvPicPr>
        <xdr:cNvPr id="28" name="Kuva 27">
          <a:extLst>
            <a:ext uri="{FF2B5EF4-FFF2-40B4-BE49-F238E27FC236}">
              <a16:creationId xmlns:a16="http://schemas.microsoft.com/office/drawing/2014/main" id="{D7C1143B-E27E-4B65-B141-7481450FC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97260" y="34834774"/>
          <a:ext cx="7168609" cy="299776"/>
        </a:xfrm>
        <a:prstGeom prst="rect">
          <a:avLst/>
        </a:prstGeom>
      </xdr:spPr>
    </xdr:pic>
    <xdr:clientData/>
  </xdr:twoCellAnchor>
  <xdr:twoCellAnchor>
    <xdr:from>
      <xdr:col>1</xdr:col>
      <xdr:colOff>133647</xdr:colOff>
      <xdr:row>95</xdr:row>
      <xdr:rowOff>78004</xdr:rowOff>
    </xdr:from>
    <xdr:to>
      <xdr:col>1</xdr:col>
      <xdr:colOff>2513635</xdr:colOff>
      <xdr:row>97</xdr:row>
      <xdr:rowOff>154203</xdr:rowOff>
    </xdr:to>
    <xdr:sp macro="" textlink="">
      <xdr:nvSpPr>
        <xdr:cNvPr id="29" name="Tekstiruutu 28">
          <a:extLst>
            <a:ext uri="{FF2B5EF4-FFF2-40B4-BE49-F238E27FC236}">
              <a16:creationId xmlns:a16="http://schemas.microsoft.com/office/drawing/2014/main" id="{B0E478D0-03F8-4248-B839-FBD671C6A0EB}"/>
            </a:ext>
          </a:extLst>
        </xdr:cNvPr>
        <xdr:cNvSpPr txBox="1"/>
      </xdr:nvSpPr>
      <xdr:spPr>
        <a:xfrm>
          <a:off x="247947" y="17632579"/>
          <a:ext cx="2379988" cy="438149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fi-FI" sz="1600" b="0">
              <a:solidFill>
                <a:schemeClr val="bg1"/>
              </a:solidFill>
              <a:latin typeface="+mn-lt"/>
              <a:ea typeface="+mn-ea"/>
              <a:cs typeface="+mn-cs"/>
            </a:rPr>
            <a:t>5. Rahoitussuunnitelma</a:t>
          </a:r>
        </a:p>
      </xdr:txBody>
    </xdr:sp>
    <xdr:clientData/>
  </xdr:twoCellAnchor>
  <xdr:twoCellAnchor>
    <xdr:from>
      <xdr:col>2</xdr:col>
      <xdr:colOff>1549788</xdr:colOff>
      <xdr:row>90</xdr:row>
      <xdr:rowOff>172694</xdr:rowOff>
    </xdr:from>
    <xdr:to>
      <xdr:col>7</xdr:col>
      <xdr:colOff>488474</xdr:colOff>
      <xdr:row>99</xdr:row>
      <xdr:rowOff>106152</xdr:rowOff>
    </xdr:to>
    <xdr:sp macro="" textlink="">
      <xdr:nvSpPr>
        <xdr:cNvPr id="30" name="Tekstiruutu 29">
          <a:extLst>
            <a:ext uri="{FF2B5EF4-FFF2-40B4-BE49-F238E27FC236}">
              <a16:creationId xmlns:a16="http://schemas.microsoft.com/office/drawing/2014/main" id="{28F02AE7-04FA-4255-96DE-BC89216EC537}"/>
            </a:ext>
          </a:extLst>
        </xdr:cNvPr>
        <xdr:cNvSpPr txBox="1"/>
      </xdr:nvSpPr>
      <xdr:spPr>
        <a:xfrm>
          <a:off x="6512313" y="16822394"/>
          <a:ext cx="7796936" cy="1562233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Kun kustannusarviolomakkeeseen syntyy kustannuksia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materiaalit tai talkootyö osioista,</a:t>
          </a:r>
          <a:endParaRPr lang="fi-FI" sz="1100"/>
        </a:p>
        <a:p>
          <a:r>
            <a:rPr lang="fi-FI" sz="1100" b="0" baseline="0"/>
            <a:t>niin</a:t>
          </a:r>
          <a:r>
            <a:rPr lang="fi-FI" sz="1100"/>
            <a:t>  </a:t>
          </a:r>
          <a:r>
            <a:rPr lang="fi-FI" sz="1100" b="1"/>
            <a:t>Rakennusselostus</a:t>
          </a:r>
          <a:r>
            <a:rPr lang="fi-FI" sz="1100"/>
            <a:t> kohtaan tulee teksti </a:t>
          </a:r>
          <a:r>
            <a:rPr lang="fi-FI" sz="1100" b="1">
              <a:solidFill>
                <a:srgbClr val="FF0000"/>
              </a:solidFill>
            </a:rPr>
            <a:t>Kirjoita tähän mitä tehdään</a:t>
          </a:r>
          <a:r>
            <a:rPr lang="fi-FI" sz="1100" b="1"/>
            <a:t>, johon kuvataan rakennustoimenpidettä.</a:t>
          </a:r>
        </a:p>
        <a:p>
          <a:endParaRPr lang="fi-FI" sz="1100"/>
        </a:p>
        <a:p>
          <a:r>
            <a:rPr lang="fi-FI" sz="1100"/>
            <a:t>Jos kustannuksia ei synny, solussa on teksti </a:t>
          </a:r>
          <a:r>
            <a:rPr lang="fi-FI" sz="1100" b="1">
              <a:solidFill>
                <a:srgbClr val="FF0000"/>
              </a:solidFill>
            </a:rPr>
            <a:t>Ei toimenpiteitä</a:t>
          </a:r>
        </a:p>
        <a:p>
          <a:endParaRPr lang="fi-FI" sz="1100"/>
        </a:p>
        <a:p>
          <a:r>
            <a:rPr lang="fi-FI" sz="1100"/>
            <a:t>Rakennuselostuksessa yksilöidään mitä kussakin kohdassa on tarkoitus tehdä. </a:t>
          </a:r>
        </a:p>
        <a:p>
          <a:r>
            <a:rPr lang="fi-FI" sz="1100"/>
            <a:t>Esim.: </a:t>
          </a:r>
          <a:r>
            <a:rPr lang="fi-FI" sz="1100" i="1"/>
            <a:t>Rakennuksen pilarianturat 8 kpl</a:t>
          </a:r>
          <a:r>
            <a:rPr lang="fi-FI" sz="1100" i="1" baseline="0"/>
            <a:t> 400 x 400 laudoitetaan, raudoitetaan harjateräksellä B500B ja valetaan lujuusluokan C20/25 betonilla.</a:t>
          </a:r>
        </a:p>
        <a:p>
          <a:endParaRPr lang="fi-FI" sz="1100" i="1"/>
        </a:p>
      </xdr:txBody>
    </xdr:sp>
    <xdr:clientData/>
  </xdr:twoCellAnchor>
  <xdr:twoCellAnchor>
    <xdr:from>
      <xdr:col>3</xdr:col>
      <xdr:colOff>1722789</xdr:colOff>
      <xdr:row>101</xdr:row>
      <xdr:rowOff>142088</xdr:rowOff>
    </xdr:from>
    <xdr:to>
      <xdr:col>7</xdr:col>
      <xdr:colOff>353976</xdr:colOff>
      <xdr:row>106</xdr:row>
      <xdr:rowOff>104655</xdr:rowOff>
    </xdr:to>
    <xdr:sp macro="" textlink="">
      <xdr:nvSpPr>
        <xdr:cNvPr id="31" name="Tekstiruutu 30">
          <a:extLst>
            <a:ext uri="{FF2B5EF4-FFF2-40B4-BE49-F238E27FC236}">
              <a16:creationId xmlns:a16="http://schemas.microsoft.com/office/drawing/2014/main" id="{E44B1638-8226-4E4F-AD61-616A20C56D04}"/>
            </a:ext>
          </a:extLst>
        </xdr:cNvPr>
        <xdr:cNvSpPr txBox="1"/>
      </xdr:nvSpPr>
      <xdr:spPr>
        <a:xfrm>
          <a:off x="8758589" y="19084138"/>
          <a:ext cx="5412987" cy="883317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/>
            <a:t>5. RAHOITUSSUUNNITELMA</a:t>
          </a:r>
        </a:p>
        <a:p>
          <a:r>
            <a:rPr lang="fi-FI" sz="1100"/>
            <a:t>Taulukko tekee </a:t>
          </a:r>
          <a:r>
            <a:rPr lang="fi-FI" sz="1100" b="1"/>
            <a:t>rahoitussuunnitelman</a:t>
          </a:r>
          <a:r>
            <a:rPr lang="fi-FI" sz="1100"/>
            <a:t> rahoittajan myöntämän</a:t>
          </a:r>
          <a:r>
            <a:rPr lang="fi-FI" sz="1100" baseline="0"/>
            <a:t> tukiprosentin </a:t>
          </a:r>
          <a:r>
            <a:rPr lang="fi-FI" sz="1100"/>
            <a:t>mukaan. </a:t>
          </a:r>
          <a:r>
            <a:rPr lang="fi-FI" sz="1100" b="1"/>
            <a:t>Tarkasta aina rahoittajalta myönnettävän tuen määrä! </a:t>
          </a:r>
          <a:r>
            <a:rPr lang="fi-FI" sz="1100" b="0"/>
            <a:t> Voit muuttaa</a:t>
          </a:r>
          <a:r>
            <a:rPr lang="fi-FI" sz="1100" b="0" baseline="0"/>
            <a:t> sen perusteella taulukkoon tukiprosentit.</a:t>
          </a:r>
          <a:endParaRPr lang="fi-FI" sz="1100" b="1"/>
        </a:p>
      </xdr:txBody>
    </xdr:sp>
    <xdr:clientData/>
  </xdr:twoCellAnchor>
  <xdr:twoCellAnchor>
    <xdr:from>
      <xdr:col>3</xdr:col>
      <xdr:colOff>1722789</xdr:colOff>
      <xdr:row>106</xdr:row>
      <xdr:rowOff>103347</xdr:rowOff>
    </xdr:from>
    <xdr:to>
      <xdr:col>7</xdr:col>
      <xdr:colOff>96131</xdr:colOff>
      <xdr:row>115</xdr:row>
      <xdr:rowOff>83240</xdr:rowOff>
    </xdr:to>
    <xdr:sp macro="" textlink="">
      <xdr:nvSpPr>
        <xdr:cNvPr id="32" name="Tekstiruutu 31">
          <a:extLst>
            <a:ext uri="{FF2B5EF4-FFF2-40B4-BE49-F238E27FC236}">
              <a16:creationId xmlns:a16="http://schemas.microsoft.com/office/drawing/2014/main" id="{024AF1A9-9C66-4809-9CB6-8A4B3436F543}"/>
            </a:ext>
          </a:extLst>
        </xdr:cNvPr>
        <xdr:cNvSpPr txBox="1"/>
      </xdr:nvSpPr>
      <xdr:spPr>
        <a:xfrm>
          <a:off x="8758589" y="19966147"/>
          <a:ext cx="5155142" cy="1637243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Taulukosta</a:t>
          </a:r>
          <a:r>
            <a:rPr lang="fi-FI" sz="1100" baseline="0"/>
            <a:t> näkee miten yksityinen raha jakaantuu talkootyöksi ja yksityiseen rahaan.</a:t>
          </a:r>
        </a:p>
        <a:p>
          <a:r>
            <a:rPr lang="fi-FI" sz="1100" baseline="0"/>
            <a:t>Jos arvioitua vastikkeetonta työtä on enemmän kuin rahoitussuunnitelmassa, solu muuttuu mustaksi. Sinun tulee silloin ottaa yhteyttä rahoittajaan ja keskustella talkootöiden sisällöstä talkootyösuunnitelmassa.</a:t>
          </a:r>
        </a:p>
        <a:p>
          <a:endParaRPr lang="fi-FI" sz="1100" baseline="0"/>
        </a:p>
        <a:p>
          <a:r>
            <a:rPr lang="fi-FI" sz="1100" baseline="0"/>
            <a:t>Taulukosta näkee myös paljonko tarvitaan yksityistä rahaa, jos talkootyötä ei synny riittävästi.</a:t>
          </a:r>
        </a:p>
      </xdr:txBody>
    </xdr:sp>
    <xdr:clientData/>
  </xdr:twoCellAnchor>
  <xdr:twoCellAnchor>
    <xdr:from>
      <xdr:col>1</xdr:col>
      <xdr:colOff>122470</xdr:colOff>
      <xdr:row>124</xdr:row>
      <xdr:rowOff>173777</xdr:rowOff>
    </xdr:from>
    <xdr:to>
      <xdr:col>3</xdr:col>
      <xdr:colOff>345370</xdr:colOff>
      <xdr:row>129</xdr:row>
      <xdr:rowOff>46132</xdr:rowOff>
    </xdr:to>
    <xdr:grpSp>
      <xdr:nvGrpSpPr>
        <xdr:cNvPr id="33" name="Ryhmä 32">
          <a:extLst>
            <a:ext uri="{FF2B5EF4-FFF2-40B4-BE49-F238E27FC236}">
              <a16:creationId xmlns:a16="http://schemas.microsoft.com/office/drawing/2014/main" id="{94F57BED-5320-4E85-8F5D-AC49EEB2D491}"/>
            </a:ext>
          </a:extLst>
        </xdr:cNvPr>
        <xdr:cNvGrpSpPr/>
      </xdr:nvGrpSpPr>
      <xdr:grpSpPr>
        <a:xfrm>
          <a:off x="231327" y="23842430"/>
          <a:ext cx="7034247" cy="805416"/>
          <a:chOff x="133739" y="22241846"/>
          <a:chExt cx="7143510" cy="772400"/>
        </a:xfrm>
      </xdr:grpSpPr>
      <xdr:pic>
        <xdr:nvPicPr>
          <xdr:cNvPr id="34" name="Kuva 33">
            <a:extLst>
              <a:ext uri="{FF2B5EF4-FFF2-40B4-BE49-F238E27FC236}">
                <a16:creationId xmlns:a16="http://schemas.microsoft.com/office/drawing/2014/main" id="{27A846FC-D948-A85B-F16A-85F1B1709A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133739" y="22241846"/>
            <a:ext cx="7143510" cy="303129"/>
          </a:xfrm>
          <a:prstGeom prst="rect">
            <a:avLst/>
          </a:prstGeom>
        </xdr:spPr>
      </xdr:pic>
      <xdr:sp macro="" textlink="">
        <xdr:nvSpPr>
          <xdr:cNvPr id="35" name="Nuoli: Kaareva ylös 34">
            <a:extLst>
              <a:ext uri="{FF2B5EF4-FFF2-40B4-BE49-F238E27FC236}">
                <a16:creationId xmlns:a16="http://schemas.microsoft.com/office/drawing/2014/main" id="{02DB4D50-96FC-8FFB-77EE-4919BBDA348B}"/>
              </a:ext>
            </a:extLst>
          </xdr:cNvPr>
          <xdr:cNvSpPr/>
        </xdr:nvSpPr>
        <xdr:spPr>
          <a:xfrm>
            <a:off x="1884148" y="22584849"/>
            <a:ext cx="4410590" cy="429397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  <xdr:sp macro="" textlink="">
        <xdr:nvSpPr>
          <xdr:cNvPr id="36" name="Nuoli: Kaareva ylös 35">
            <a:extLst>
              <a:ext uri="{FF2B5EF4-FFF2-40B4-BE49-F238E27FC236}">
                <a16:creationId xmlns:a16="http://schemas.microsoft.com/office/drawing/2014/main" id="{5759CD3C-5677-0BC4-67DD-63550CE27E49}"/>
              </a:ext>
            </a:extLst>
          </xdr:cNvPr>
          <xdr:cNvSpPr/>
        </xdr:nvSpPr>
        <xdr:spPr>
          <a:xfrm>
            <a:off x="2733674" y="22584849"/>
            <a:ext cx="1561498" cy="285192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  <xdr:sp macro="" textlink="">
        <xdr:nvSpPr>
          <xdr:cNvPr id="37" name="Nuoli: Kaareva ylös 36">
            <a:extLst>
              <a:ext uri="{FF2B5EF4-FFF2-40B4-BE49-F238E27FC236}">
                <a16:creationId xmlns:a16="http://schemas.microsoft.com/office/drawing/2014/main" id="{CF991BDF-D1E3-8F95-9D41-0CF14C61EA24}"/>
              </a:ext>
            </a:extLst>
          </xdr:cNvPr>
          <xdr:cNvSpPr/>
        </xdr:nvSpPr>
        <xdr:spPr>
          <a:xfrm>
            <a:off x="2324958" y="22584849"/>
            <a:ext cx="2952922" cy="372118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</xdr:grpSp>
    <xdr:clientData/>
  </xdr:twoCellAnchor>
  <xdr:twoCellAnchor editAs="oneCell">
    <xdr:from>
      <xdr:col>1</xdr:col>
      <xdr:colOff>111925</xdr:colOff>
      <xdr:row>117</xdr:row>
      <xdr:rowOff>47760</xdr:rowOff>
    </xdr:from>
    <xdr:to>
      <xdr:col>1</xdr:col>
      <xdr:colOff>4361229</xdr:colOff>
      <xdr:row>119</xdr:row>
      <xdr:rowOff>54796</xdr:rowOff>
    </xdr:to>
    <xdr:pic>
      <xdr:nvPicPr>
        <xdr:cNvPr id="39" name="Kuva 38">
          <a:extLst>
            <a:ext uri="{FF2B5EF4-FFF2-40B4-BE49-F238E27FC236}">
              <a16:creationId xmlns:a16="http://schemas.microsoft.com/office/drawing/2014/main" id="{0FA3468D-1F52-48AB-B590-0902087F0E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r="49270"/>
        <a:stretch/>
      </xdr:blipFill>
      <xdr:spPr>
        <a:xfrm>
          <a:off x="216700" y="21583785"/>
          <a:ext cx="4249304" cy="368986"/>
        </a:xfrm>
        <a:prstGeom prst="rect">
          <a:avLst/>
        </a:prstGeom>
      </xdr:spPr>
    </xdr:pic>
    <xdr:clientData/>
  </xdr:twoCellAnchor>
  <xdr:twoCellAnchor editAs="oneCell">
    <xdr:from>
      <xdr:col>3</xdr:col>
      <xdr:colOff>504698</xdr:colOff>
      <xdr:row>160</xdr:row>
      <xdr:rowOff>97949</xdr:rowOff>
    </xdr:from>
    <xdr:to>
      <xdr:col>7</xdr:col>
      <xdr:colOff>278100</xdr:colOff>
      <xdr:row>162</xdr:row>
      <xdr:rowOff>69849</xdr:rowOff>
    </xdr:to>
    <xdr:pic>
      <xdr:nvPicPr>
        <xdr:cNvPr id="41" name="Kuva 40">
          <a:extLst>
            <a:ext uri="{FF2B5EF4-FFF2-40B4-BE49-F238E27FC236}">
              <a16:creationId xmlns:a16="http://schemas.microsoft.com/office/drawing/2014/main" id="{C84AF63B-1B24-45AF-BA93-10C704335E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r="18871"/>
        <a:stretch/>
      </xdr:blipFill>
      <xdr:spPr>
        <a:xfrm>
          <a:off x="7534148" y="29644499"/>
          <a:ext cx="6545677" cy="327501"/>
        </a:xfrm>
        <a:prstGeom prst="rect">
          <a:avLst/>
        </a:prstGeom>
      </xdr:spPr>
    </xdr:pic>
    <xdr:clientData/>
  </xdr:twoCellAnchor>
  <xdr:twoCellAnchor>
    <xdr:from>
      <xdr:col>5</xdr:col>
      <xdr:colOff>2045057</xdr:colOff>
      <xdr:row>160</xdr:row>
      <xdr:rowOff>131052</xdr:rowOff>
    </xdr:from>
    <xdr:to>
      <xdr:col>7</xdr:col>
      <xdr:colOff>132186</xdr:colOff>
      <xdr:row>162</xdr:row>
      <xdr:rowOff>73607</xdr:rowOff>
    </xdr:to>
    <xdr:sp macro="" textlink="">
      <xdr:nvSpPr>
        <xdr:cNvPr id="42" name="Suorakulmio 41">
          <a:extLst>
            <a:ext uri="{FF2B5EF4-FFF2-40B4-BE49-F238E27FC236}">
              <a16:creationId xmlns:a16="http://schemas.microsoft.com/office/drawing/2014/main" id="{9E6FBA85-DD10-4373-8189-15DA591BACA7}"/>
            </a:ext>
          </a:extLst>
        </xdr:cNvPr>
        <xdr:cNvSpPr/>
      </xdr:nvSpPr>
      <xdr:spPr>
        <a:xfrm>
          <a:off x="12722582" y="29677602"/>
          <a:ext cx="1211329" cy="30450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4010551</xdr:colOff>
      <xdr:row>160</xdr:row>
      <xdr:rowOff>151314</xdr:rowOff>
    </xdr:from>
    <xdr:to>
      <xdr:col>2</xdr:col>
      <xdr:colOff>797899</xdr:colOff>
      <xdr:row>162</xdr:row>
      <xdr:rowOff>116523</xdr:rowOff>
    </xdr:to>
    <xdr:sp macro="" textlink="">
      <xdr:nvSpPr>
        <xdr:cNvPr id="43" name="Suorakulmio 42">
          <a:extLst>
            <a:ext uri="{FF2B5EF4-FFF2-40B4-BE49-F238E27FC236}">
              <a16:creationId xmlns:a16="http://schemas.microsoft.com/office/drawing/2014/main" id="{3EDA923E-F734-4E75-A1FB-E3DC69434747}"/>
            </a:ext>
          </a:extLst>
        </xdr:cNvPr>
        <xdr:cNvSpPr/>
      </xdr:nvSpPr>
      <xdr:spPr>
        <a:xfrm>
          <a:off x="4124851" y="29697864"/>
          <a:ext cx="1635573" cy="32715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2</xdr:col>
      <xdr:colOff>922199</xdr:colOff>
      <xdr:row>179</xdr:row>
      <xdr:rowOff>74652</xdr:rowOff>
    </xdr:from>
    <xdr:to>
      <xdr:col>3</xdr:col>
      <xdr:colOff>259455</xdr:colOff>
      <xdr:row>180</xdr:row>
      <xdr:rowOff>135352</xdr:rowOff>
    </xdr:to>
    <xdr:sp macro="" textlink="">
      <xdr:nvSpPr>
        <xdr:cNvPr id="44" name="Suorakulmio 43">
          <a:extLst>
            <a:ext uri="{FF2B5EF4-FFF2-40B4-BE49-F238E27FC236}">
              <a16:creationId xmlns:a16="http://schemas.microsoft.com/office/drawing/2014/main" id="{534EE974-F6C0-4DBB-AC0F-84B9E66C9AC0}"/>
            </a:ext>
          </a:extLst>
        </xdr:cNvPr>
        <xdr:cNvSpPr/>
      </xdr:nvSpPr>
      <xdr:spPr>
        <a:xfrm>
          <a:off x="5884724" y="34821852"/>
          <a:ext cx="1413706" cy="2988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1760050</xdr:colOff>
      <xdr:row>117</xdr:row>
      <xdr:rowOff>73613</xdr:rowOff>
    </xdr:from>
    <xdr:to>
      <xdr:col>1</xdr:col>
      <xdr:colOff>3924859</xdr:colOff>
      <xdr:row>119</xdr:row>
      <xdr:rowOff>22062</xdr:rowOff>
    </xdr:to>
    <xdr:sp macro="" textlink="">
      <xdr:nvSpPr>
        <xdr:cNvPr id="45" name="Suorakulmio 44">
          <a:extLst>
            <a:ext uri="{FF2B5EF4-FFF2-40B4-BE49-F238E27FC236}">
              <a16:creationId xmlns:a16="http://schemas.microsoft.com/office/drawing/2014/main" id="{BB6FC38C-C313-4291-BD69-94C9C4708B26}"/>
            </a:ext>
          </a:extLst>
        </xdr:cNvPr>
        <xdr:cNvSpPr/>
      </xdr:nvSpPr>
      <xdr:spPr>
        <a:xfrm>
          <a:off x="1864825" y="21609638"/>
          <a:ext cx="2164809" cy="31039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3</xdr:col>
      <xdr:colOff>2000250</xdr:colOff>
      <xdr:row>11</xdr:row>
      <xdr:rowOff>95249</xdr:rowOff>
    </xdr:from>
    <xdr:to>
      <xdr:col>7</xdr:col>
      <xdr:colOff>139247</xdr:colOff>
      <xdr:row>15</xdr:row>
      <xdr:rowOff>124252</xdr:rowOff>
    </xdr:to>
    <xdr:sp macro="" textlink="">
      <xdr:nvSpPr>
        <xdr:cNvPr id="47" name="Tekstiruutu 46">
          <a:extLst>
            <a:ext uri="{FF2B5EF4-FFF2-40B4-BE49-F238E27FC236}">
              <a16:creationId xmlns:a16="http://schemas.microsoft.com/office/drawing/2014/main" id="{CEA91CCA-59C1-430C-A6D3-142A133ABCB8}"/>
            </a:ext>
          </a:extLst>
        </xdr:cNvPr>
        <xdr:cNvSpPr txBox="1"/>
      </xdr:nvSpPr>
      <xdr:spPr>
        <a:xfrm>
          <a:off x="9036050" y="2298699"/>
          <a:ext cx="4920797" cy="7656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Jos koontilomakkeissa pitkä teksti menee solun reunan yli, niin valitse valintanauhalta</a:t>
          </a:r>
        </a:p>
        <a:p>
          <a:r>
            <a:rPr lang="fi-FI" sz="1100" b="1"/>
            <a:t>Aloitus</a:t>
          </a:r>
          <a:r>
            <a:rPr lang="fi-FI" sz="1100" b="1" baseline="0"/>
            <a:t> -&gt; Rivitä teksti</a:t>
          </a:r>
          <a:endParaRPr lang="fi-FI" sz="1100" b="1"/>
        </a:p>
      </xdr:txBody>
    </xdr:sp>
    <xdr:clientData/>
  </xdr:twoCellAnchor>
  <xdr:twoCellAnchor>
    <xdr:from>
      <xdr:col>3</xdr:col>
      <xdr:colOff>2038291</xdr:colOff>
      <xdr:row>16</xdr:row>
      <xdr:rowOff>60126</xdr:rowOff>
    </xdr:from>
    <xdr:to>
      <xdr:col>7</xdr:col>
      <xdr:colOff>298410</xdr:colOff>
      <xdr:row>22</xdr:row>
      <xdr:rowOff>136071</xdr:rowOff>
    </xdr:to>
    <xdr:grpSp>
      <xdr:nvGrpSpPr>
        <xdr:cNvPr id="48" name="Ryhmä 47">
          <a:extLst>
            <a:ext uri="{FF2B5EF4-FFF2-40B4-BE49-F238E27FC236}">
              <a16:creationId xmlns:a16="http://schemas.microsoft.com/office/drawing/2014/main" id="{9BA4D1E9-32EA-4FD1-B608-70868C9354B8}"/>
            </a:ext>
          </a:extLst>
        </xdr:cNvPr>
        <xdr:cNvGrpSpPr/>
      </xdr:nvGrpSpPr>
      <xdr:grpSpPr>
        <a:xfrm>
          <a:off x="8958495" y="3209208"/>
          <a:ext cx="4923731" cy="1195618"/>
          <a:chOff x="9127613" y="3192944"/>
          <a:chExt cx="5036476" cy="1134127"/>
        </a:xfrm>
      </xdr:grpSpPr>
      <xdr:pic>
        <xdr:nvPicPr>
          <xdr:cNvPr id="49" name="Kuva 48">
            <a:extLst>
              <a:ext uri="{FF2B5EF4-FFF2-40B4-BE49-F238E27FC236}">
                <a16:creationId xmlns:a16="http://schemas.microsoft.com/office/drawing/2014/main" id="{1DF19FFD-CF47-CC2E-9777-A18703B0951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9127613" y="3289253"/>
            <a:ext cx="5036476" cy="1037818"/>
          </a:xfrm>
          <a:prstGeom prst="rect">
            <a:avLst/>
          </a:prstGeom>
          <a:ln>
            <a:solidFill>
              <a:schemeClr val="accent1"/>
            </a:solidFill>
          </a:ln>
        </xdr:spPr>
      </xdr:pic>
      <xdr:sp macro="" textlink="">
        <xdr:nvSpPr>
          <xdr:cNvPr id="50" name="Ellipsi 49">
            <a:extLst>
              <a:ext uri="{FF2B5EF4-FFF2-40B4-BE49-F238E27FC236}">
                <a16:creationId xmlns:a16="http://schemas.microsoft.com/office/drawing/2014/main" id="{FC8257AF-E35D-0798-D95E-3467E289D088}"/>
              </a:ext>
            </a:extLst>
          </xdr:cNvPr>
          <xdr:cNvSpPr/>
        </xdr:nvSpPr>
        <xdr:spPr>
          <a:xfrm>
            <a:off x="9561142" y="3192944"/>
            <a:ext cx="593695" cy="415696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  <xdr:sp macro="" textlink="">
        <xdr:nvSpPr>
          <xdr:cNvPr id="51" name="Ellipsi 50">
            <a:extLst>
              <a:ext uri="{FF2B5EF4-FFF2-40B4-BE49-F238E27FC236}">
                <a16:creationId xmlns:a16="http://schemas.microsoft.com/office/drawing/2014/main" id="{5888A9F1-0A09-2EDA-4A10-84666ADFE070}"/>
              </a:ext>
            </a:extLst>
          </xdr:cNvPr>
          <xdr:cNvSpPr/>
        </xdr:nvSpPr>
        <xdr:spPr>
          <a:xfrm flipH="1">
            <a:off x="13057354" y="3543497"/>
            <a:ext cx="973511" cy="372591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</xdr:grpSp>
    <xdr:clientData/>
  </xdr:twoCellAnchor>
  <xdr:twoCellAnchor>
    <xdr:from>
      <xdr:col>2</xdr:col>
      <xdr:colOff>1183760</xdr:colOff>
      <xdr:row>36</xdr:row>
      <xdr:rowOff>65410</xdr:rowOff>
    </xdr:from>
    <xdr:to>
      <xdr:col>4</xdr:col>
      <xdr:colOff>393555</xdr:colOff>
      <xdr:row>41</xdr:row>
      <xdr:rowOff>80154</xdr:rowOff>
    </xdr:to>
    <xdr:sp macro="" textlink="">
      <xdr:nvSpPr>
        <xdr:cNvPr id="52" name="Tekstiruutu 51">
          <a:extLst>
            <a:ext uri="{FF2B5EF4-FFF2-40B4-BE49-F238E27FC236}">
              <a16:creationId xmlns:a16="http://schemas.microsoft.com/office/drawing/2014/main" id="{30F6425D-7CE9-4665-A685-DFFB9B1473F2}"/>
            </a:ext>
          </a:extLst>
        </xdr:cNvPr>
        <xdr:cNvSpPr txBox="1"/>
      </xdr:nvSpPr>
      <xdr:spPr>
        <a:xfrm>
          <a:off x="6147127" y="6940257"/>
          <a:ext cx="3693673" cy="9218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Aloita taulukon täyttäminen tästä välilehdestä.</a:t>
          </a:r>
        </a:p>
        <a:p>
          <a:r>
            <a:rPr lang="fi-FI" sz="1100"/>
            <a:t>Tähän tulevat tiedot siirtyvät suoraan koontilomakkeisiin</a:t>
          </a:r>
        </a:p>
      </xdr:txBody>
    </xdr:sp>
    <xdr:clientData/>
  </xdr:twoCellAnchor>
  <xdr:twoCellAnchor>
    <xdr:from>
      <xdr:col>1</xdr:col>
      <xdr:colOff>526489</xdr:colOff>
      <xdr:row>45</xdr:row>
      <xdr:rowOff>112458</xdr:rowOff>
    </xdr:from>
    <xdr:to>
      <xdr:col>1</xdr:col>
      <xdr:colOff>1264530</xdr:colOff>
      <xdr:row>46</xdr:row>
      <xdr:rowOff>149357</xdr:rowOff>
    </xdr:to>
    <xdr:sp macro="" textlink="">
      <xdr:nvSpPr>
        <xdr:cNvPr id="53" name="Suorakulmio 52">
          <a:extLst>
            <a:ext uri="{FF2B5EF4-FFF2-40B4-BE49-F238E27FC236}">
              <a16:creationId xmlns:a16="http://schemas.microsoft.com/office/drawing/2014/main" id="{A2134BA1-7F3B-468E-85BE-6F8643C6B400}"/>
            </a:ext>
          </a:extLst>
        </xdr:cNvPr>
        <xdr:cNvSpPr/>
      </xdr:nvSpPr>
      <xdr:spPr>
        <a:xfrm>
          <a:off x="640789" y="8599233"/>
          <a:ext cx="738041" cy="217874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1192271</xdr:colOff>
      <xdr:row>62</xdr:row>
      <xdr:rowOff>99541</xdr:rowOff>
    </xdr:from>
    <xdr:to>
      <xdr:col>2</xdr:col>
      <xdr:colOff>219706</xdr:colOff>
      <xdr:row>64</xdr:row>
      <xdr:rowOff>184882</xdr:rowOff>
    </xdr:to>
    <xdr:sp macro="" textlink="">
      <xdr:nvSpPr>
        <xdr:cNvPr id="54" name="Tekstiruutu 53">
          <a:extLst>
            <a:ext uri="{FF2B5EF4-FFF2-40B4-BE49-F238E27FC236}">
              <a16:creationId xmlns:a16="http://schemas.microsoft.com/office/drawing/2014/main" id="{FE5C91F3-926B-45A3-B975-DE88AA88D631}"/>
            </a:ext>
          </a:extLst>
        </xdr:cNvPr>
        <xdr:cNvSpPr txBox="1"/>
      </xdr:nvSpPr>
      <xdr:spPr>
        <a:xfrm>
          <a:off x="1297046" y="11662891"/>
          <a:ext cx="3875660" cy="447291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lang="fi-FI" sz="1600" b="0">
              <a:solidFill>
                <a:schemeClr val="bg1"/>
              </a:solidFill>
              <a:latin typeface="+mn-lt"/>
              <a:ea typeface="+mn-ea"/>
              <a:cs typeface="+mn-cs"/>
            </a:rPr>
            <a:t>2. Kustannusarvio ja rahoitussuunnitelma</a:t>
          </a:r>
        </a:p>
      </xdr:txBody>
    </xdr:sp>
    <xdr:clientData/>
  </xdr:twoCellAnchor>
  <xdr:twoCellAnchor>
    <xdr:from>
      <xdr:col>2</xdr:col>
      <xdr:colOff>1648126</xdr:colOff>
      <xdr:row>61</xdr:row>
      <xdr:rowOff>151073</xdr:rowOff>
    </xdr:from>
    <xdr:to>
      <xdr:col>3</xdr:col>
      <xdr:colOff>2143125</xdr:colOff>
      <xdr:row>65</xdr:row>
      <xdr:rowOff>114300</xdr:rowOff>
    </xdr:to>
    <xdr:sp macro="" textlink="">
      <xdr:nvSpPr>
        <xdr:cNvPr id="55" name="Tekstiruutu 54">
          <a:extLst>
            <a:ext uri="{FF2B5EF4-FFF2-40B4-BE49-F238E27FC236}">
              <a16:creationId xmlns:a16="http://schemas.microsoft.com/office/drawing/2014/main" id="{276CC822-E78D-4ACB-8600-FAD518A711AE}"/>
            </a:ext>
          </a:extLst>
        </xdr:cNvPr>
        <xdr:cNvSpPr txBox="1"/>
      </xdr:nvSpPr>
      <xdr:spPr>
        <a:xfrm>
          <a:off x="6601126" y="11533448"/>
          <a:ext cx="2571449" cy="706177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lang="fi-FI" sz="1600" b="0">
              <a:solidFill>
                <a:schemeClr val="bg1"/>
              </a:solidFill>
              <a:latin typeface="+mn-lt"/>
              <a:ea typeface="+mn-ea"/>
              <a:cs typeface="+mn-cs"/>
            </a:rPr>
            <a:t>3. Arvio vastikeettoman työn </a:t>
          </a:r>
        </a:p>
        <a:p>
          <a:pPr marL="0" indent="0"/>
          <a:r>
            <a:rPr lang="fi-FI" sz="1600" b="0">
              <a:solidFill>
                <a:schemeClr val="bg1"/>
              </a:solidFill>
              <a:latin typeface="+mn-lt"/>
              <a:ea typeface="+mn-ea"/>
              <a:cs typeface="+mn-cs"/>
            </a:rPr>
            <a:t>laadusta ja määrästä</a:t>
          </a:r>
        </a:p>
      </xdr:txBody>
    </xdr:sp>
    <xdr:clientData/>
  </xdr:twoCellAnchor>
  <xdr:twoCellAnchor>
    <xdr:from>
      <xdr:col>4</xdr:col>
      <xdr:colOff>769534</xdr:colOff>
      <xdr:row>62</xdr:row>
      <xdr:rowOff>98720</xdr:rowOff>
    </xdr:from>
    <xdr:to>
      <xdr:col>5</xdr:col>
      <xdr:colOff>1892902</xdr:colOff>
      <xdr:row>64</xdr:row>
      <xdr:rowOff>185702</xdr:rowOff>
    </xdr:to>
    <xdr:sp macro="" textlink="">
      <xdr:nvSpPr>
        <xdr:cNvPr id="56" name="Tekstiruutu 55">
          <a:extLst>
            <a:ext uri="{FF2B5EF4-FFF2-40B4-BE49-F238E27FC236}">
              <a16:creationId xmlns:a16="http://schemas.microsoft.com/office/drawing/2014/main" id="{9355B4B5-C023-4B23-9F45-474BD218A5E3}"/>
            </a:ext>
          </a:extLst>
        </xdr:cNvPr>
        <xdr:cNvSpPr txBox="1"/>
      </xdr:nvSpPr>
      <xdr:spPr>
        <a:xfrm>
          <a:off x="10208809" y="11662070"/>
          <a:ext cx="2361618" cy="448932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lang="fi-FI" sz="1600" b="0">
              <a:solidFill>
                <a:schemeClr val="bg1"/>
              </a:solidFill>
              <a:latin typeface="+mn-lt"/>
              <a:ea typeface="+mn-ea"/>
              <a:cs typeface="+mn-cs"/>
            </a:rPr>
            <a:t>4. Rakennusselostus</a:t>
          </a:r>
        </a:p>
      </xdr:txBody>
    </xdr:sp>
    <xdr:clientData/>
  </xdr:twoCellAnchor>
  <xdr:twoCellAnchor editAs="oneCell">
    <xdr:from>
      <xdr:col>1</xdr:col>
      <xdr:colOff>15875</xdr:colOff>
      <xdr:row>70</xdr:row>
      <xdr:rowOff>132292</xdr:rowOff>
    </xdr:from>
    <xdr:to>
      <xdr:col>3</xdr:col>
      <xdr:colOff>248167</xdr:colOff>
      <xdr:row>72</xdr:row>
      <xdr:rowOff>103276</xdr:rowOff>
    </xdr:to>
    <xdr:pic>
      <xdr:nvPicPr>
        <xdr:cNvPr id="58" name="Kuva 57">
          <a:extLst>
            <a:ext uri="{FF2B5EF4-FFF2-40B4-BE49-F238E27FC236}">
              <a16:creationId xmlns:a16="http://schemas.microsoft.com/office/drawing/2014/main" id="{9DE2F048-72F5-4E41-BE26-A1CB0DD32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650" y="13162492"/>
          <a:ext cx="7156967" cy="336109"/>
        </a:xfrm>
        <a:prstGeom prst="rect">
          <a:avLst/>
        </a:prstGeom>
      </xdr:spPr>
    </xdr:pic>
    <xdr:clientData/>
  </xdr:twoCellAnchor>
  <xdr:twoCellAnchor>
    <xdr:from>
      <xdr:col>1</xdr:col>
      <xdr:colOff>1447046</xdr:colOff>
      <xdr:row>70</xdr:row>
      <xdr:rowOff>178980</xdr:rowOff>
    </xdr:from>
    <xdr:to>
      <xdr:col>1</xdr:col>
      <xdr:colOff>3275492</xdr:colOff>
      <xdr:row>72</xdr:row>
      <xdr:rowOff>79197</xdr:rowOff>
    </xdr:to>
    <xdr:sp macro="" textlink="">
      <xdr:nvSpPr>
        <xdr:cNvPr id="59" name="Suorakulmio 58">
          <a:extLst>
            <a:ext uri="{FF2B5EF4-FFF2-40B4-BE49-F238E27FC236}">
              <a16:creationId xmlns:a16="http://schemas.microsoft.com/office/drawing/2014/main" id="{368642CF-53DB-42E5-9EA5-E06314884BD2}"/>
            </a:ext>
          </a:extLst>
        </xdr:cNvPr>
        <xdr:cNvSpPr/>
      </xdr:nvSpPr>
      <xdr:spPr>
        <a:xfrm>
          <a:off x="1551821" y="13209180"/>
          <a:ext cx="1828446" cy="26216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oneCellAnchor>
    <xdr:from>
      <xdr:col>1</xdr:col>
      <xdr:colOff>124602</xdr:colOff>
      <xdr:row>129</xdr:row>
      <xdr:rowOff>239680</xdr:rowOff>
    </xdr:from>
    <xdr:ext cx="6972947" cy="436786"/>
    <xdr:sp macro="" textlink="">
      <xdr:nvSpPr>
        <xdr:cNvPr id="60" name="Tekstiruutu 59">
          <a:extLst>
            <a:ext uri="{FF2B5EF4-FFF2-40B4-BE49-F238E27FC236}">
              <a16:creationId xmlns:a16="http://schemas.microsoft.com/office/drawing/2014/main" id="{1B119218-9488-4C59-AF74-5C9339C8D204}"/>
            </a:ext>
          </a:extLst>
        </xdr:cNvPr>
        <xdr:cNvSpPr txBox="1"/>
      </xdr:nvSpPr>
      <xdr:spPr>
        <a:xfrm>
          <a:off x="229377" y="24023605"/>
          <a:ext cx="6972947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Koontilomakkeisiin siirtyy tiedot hankkeen tiedot, </a:t>
          </a:r>
          <a:r>
            <a:rPr lang="fi-FI" sz="1100" b="1"/>
            <a:t>Kustannusarvio | Rakennusselostus </a:t>
          </a:r>
          <a:r>
            <a:rPr lang="fi-FI" sz="1100"/>
            <a:t>lomakkeen tiedoilla ja näitä koontilomakkeita ei voi muokata.</a:t>
          </a:r>
        </a:p>
      </xdr:txBody>
    </xdr:sp>
    <xdr:clientData/>
  </xdr:oneCellAnchor>
  <xdr:twoCellAnchor>
    <xdr:from>
      <xdr:col>5</xdr:col>
      <xdr:colOff>184150</xdr:colOff>
      <xdr:row>3</xdr:row>
      <xdr:rowOff>0</xdr:rowOff>
    </xdr:from>
    <xdr:to>
      <xdr:col>5</xdr:col>
      <xdr:colOff>2892424</xdr:colOff>
      <xdr:row>5</xdr:row>
      <xdr:rowOff>182224</xdr:rowOff>
    </xdr:to>
    <xdr:sp macro="" textlink="">
      <xdr:nvSpPr>
        <xdr:cNvPr id="2" name="Tekstiruutu 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3EDE938-6AC3-436F-9747-3615F0BD472C}"/>
            </a:ext>
          </a:extLst>
        </xdr:cNvPr>
        <xdr:cNvSpPr txBox="1"/>
      </xdr:nvSpPr>
      <xdr:spPr>
        <a:xfrm>
          <a:off x="10877550" y="704850"/>
          <a:ext cx="2708274" cy="563224"/>
        </a:xfrm>
        <a:prstGeom prst="rect">
          <a:avLst/>
        </a:prstGeom>
        <a:solidFill>
          <a:srgbClr val="FFFF00"/>
        </a:solidFill>
        <a:ln w="9525" cmpd="sng">
          <a:solidFill>
            <a:schemeClr val="accent1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i-FI" sz="1200"/>
            <a:t>Katso video, miten taulukko täytetään:</a:t>
          </a:r>
        </a:p>
        <a:p>
          <a:pPr algn="ctr"/>
          <a:r>
            <a:rPr lang="fi-FI" sz="1200" u="sng">
              <a:solidFill>
                <a:schemeClr val="accent1"/>
              </a:solidFill>
            </a:rPr>
            <a:t>&gt;&gt; Linkki videoon</a:t>
          </a:r>
        </a:p>
      </xdr:txBody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1697541</xdr:colOff>
      <xdr:row>117</xdr:row>
      <xdr:rowOff>47625</xdr:rowOff>
    </xdr:to>
    <xdr:pic>
      <xdr:nvPicPr>
        <xdr:cNvPr id="13" name="Kuva 12">
          <a:extLst>
            <a:ext uri="{FF2B5EF4-FFF2-40B4-BE49-F238E27FC236}">
              <a16:creationId xmlns:a16="http://schemas.microsoft.com/office/drawing/2014/main" id="{25FD9970-C5F9-685C-F8FD-9FE38DEEB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4300" y="18459450"/>
          <a:ext cx="8622216" cy="312420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1</xdr:col>
      <xdr:colOff>901700</xdr:colOff>
      <xdr:row>52</xdr:row>
      <xdr:rowOff>15875</xdr:rowOff>
    </xdr:from>
    <xdr:to>
      <xdr:col>1</xdr:col>
      <xdr:colOff>2168525</xdr:colOff>
      <xdr:row>56</xdr:row>
      <xdr:rowOff>149225</xdr:rowOff>
    </xdr:to>
    <xdr:sp macro="" textlink="">
      <xdr:nvSpPr>
        <xdr:cNvPr id="46" name="Ellipsi 45">
          <a:extLst>
            <a:ext uri="{FF2B5EF4-FFF2-40B4-BE49-F238E27FC236}">
              <a16:creationId xmlns:a16="http://schemas.microsoft.com/office/drawing/2014/main" id="{815656D9-B876-B888-440A-90B5796F88B7}"/>
            </a:ext>
          </a:extLst>
        </xdr:cNvPr>
        <xdr:cNvSpPr/>
      </xdr:nvSpPr>
      <xdr:spPr>
        <a:xfrm>
          <a:off x="1006475" y="9769475"/>
          <a:ext cx="1266825" cy="8572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1980293</xdr:colOff>
      <xdr:row>48</xdr:row>
      <xdr:rowOff>34925</xdr:rowOff>
    </xdr:from>
    <xdr:to>
      <xdr:col>2</xdr:col>
      <xdr:colOff>1892300</xdr:colOff>
      <xdr:row>52</xdr:row>
      <xdr:rowOff>145056</xdr:rowOff>
    </xdr:to>
    <xdr:cxnSp macro="">
      <xdr:nvCxnSpPr>
        <xdr:cNvPr id="66" name="Suora nuoliyhdysviiva 65">
          <a:extLst>
            <a:ext uri="{FF2B5EF4-FFF2-40B4-BE49-F238E27FC236}">
              <a16:creationId xmlns:a16="http://schemas.microsoft.com/office/drawing/2014/main" id="{F95F113B-29C0-7E91-0636-6C864A834529}"/>
            </a:ext>
          </a:extLst>
        </xdr:cNvPr>
        <xdr:cNvCxnSpPr>
          <a:stCxn id="46" idx="7"/>
        </xdr:cNvCxnSpPr>
      </xdr:nvCxnSpPr>
      <xdr:spPr>
        <a:xfrm flipV="1">
          <a:off x="2085068" y="9064625"/>
          <a:ext cx="4760232" cy="83403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1743075</xdr:colOff>
      <xdr:row>50</xdr:row>
      <xdr:rowOff>57150</xdr:rowOff>
    </xdr:from>
    <xdr:to>
      <xdr:col>2</xdr:col>
      <xdr:colOff>1885950</xdr:colOff>
      <xdr:row>52</xdr:row>
      <xdr:rowOff>142875</xdr:rowOff>
    </xdr:to>
    <xdr:cxnSp macro="">
      <xdr:nvCxnSpPr>
        <xdr:cNvPr id="68" name="Suora nuoliyhdysviiva 67">
          <a:extLst>
            <a:ext uri="{FF2B5EF4-FFF2-40B4-BE49-F238E27FC236}">
              <a16:creationId xmlns:a16="http://schemas.microsoft.com/office/drawing/2014/main" id="{2129FC73-A0D6-67E0-22FD-9065D55EE97C}"/>
            </a:ext>
          </a:extLst>
        </xdr:cNvPr>
        <xdr:cNvCxnSpPr>
          <a:stCxn id="62" idx="0"/>
        </xdr:cNvCxnSpPr>
      </xdr:nvCxnSpPr>
      <xdr:spPr>
        <a:xfrm flipV="1">
          <a:off x="6696075" y="9448800"/>
          <a:ext cx="142875" cy="4476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1770195</xdr:colOff>
      <xdr:row>49</xdr:row>
      <xdr:rowOff>0</xdr:rowOff>
    </xdr:from>
    <xdr:to>
      <xdr:col>2</xdr:col>
      <xdr:colOff>1914525</xdr:colOff>
      <xdr:row>58</xdr:row>
      <xdr:rowOff>66611</xdr:rowOff>
    </xdr:to>
    <xdr:cxnSp macro="">
      <xdr:nvCxnSpPr>
        <xdr:cNvPr id="72" name="Suora nuoliyhdysviiva 71">
          <a:extLst>
            <a:ext uri="{FF2B5EF4-FFF2-40B4-BE49-F238E27FC236}">
              <a16:creationId xmlns:a16="http://schemas.microsoft.com/office/drawing/2014/main" id="{1650CA2F-88EE-847F-53E4-95B4C15AF99E}"/>
            </a:ext>
          </a:extLst>
        </xdr:cNvPr>
        <xdr:cNvCxnSpPr>
          <a:stCxn id="67" idx="7"/>
        </xdr:cNvCxnSpPr>
      </xdr:nvCxnSpPr>
      <xdr:spPr>
        <a:xfrm flipV="1">
          <a:off x="1874970" y="9210675"/>
          <a:ext cx="4992555" cy="169538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1273111</xdr:colOff>
      <xdr:row>183</xdr:row>
      <xdr:rowOff>199183</xdr:rowOff>
    </xdr:from>
    <xdr:to>
      <xdr:col>5</xdr:col>
      <xdr:colOff>992934</xdr:colOff>
      <xdr:row>203</xdr:row>
      <xdr:rowOff>390309</xdr:rowOff>
    </xdr:to>
    <xdr:pic>
      <xdr:nvPicPr>
        <xdr:cNvPr id="57" name="Kuva 56">
          <a:extLst>
            <a:ext uri="{FF2B5EF4-FFF2-40B4-BE49-F238E27FC236}">
              <a16:creationId xmlns:a16="http://schemas.microsoft.com/office/drawing/2014/main" id="{CC136179-C971-4DCE-B112-0FA049AA9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9948" y="36083163"/>
          <a:ext cx="3367833" cy="5757095"/>
        </a:xfrm>
        <a:prstGeom prst="rect">
          <a:avLst/>
        </a:prstGeom>
      </xdr:spPr>
    </xdr:pic>
    <xdr:clientData fPrintsWithSheet="0"/>
  </xdr:twoCellAnchor>
  <xdr:twoCellAnchor>
    <xdr:from>
      <xdr:col>2</xdr:col>
      <xdr:colOff>1257300</xdr:colOff>
      <xdr:row>52</xdr:row>
      <xdr:rowOff>139700</xdr:rowOff>
    </xdr:from>
    <xdr:to>
      <xdr:col>3</xdr:col>
      <xdr:colOff>152400</xdr:colOff>
      <xdr:row>56</xdr:row>
      <xdr:rowOff>92075</xdr:rowOff>
    </xdr:to>
    <xdr:sp macro="" textlink="">
      <xdr:nvSpPr>
        <xdr:cNvPr id="62" name="Ellipsi 61">
          <a:extLst>
            <a:ext uri="{FF2B5EF4-FFF2-40B4-BE49-F238E27FC236}">
              <a16:creationId xmlns:a16="http://schemas.microsoft.com/office/drawing/2014/main" id="{C5017112-3486-4A6C-8CB1-E80DBA9D1726}"/>
            </a:ext>
          </a:extLst>
        </xdr:cNvPr>
        <xdr:cNvSpPr/>
      </xdr:nvSpPr>
      <xdr:spPr>
        <a:xfrm>
          <a:off x="6210300" y="9893300"/>
          <a:ext cx="971550" cy="6762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19049</xdr:colOff>
      <xdr:row>57</xdr:row>
      <xdr:rowOff>123825</xdr:rowOff>
    </xdr:from>
    <xdr:to>
      <xdr:col>1</xdr:col>
      <xdr:colOff>2066924</xdr:colOff>
      <xdr:row>62</xdr:row>
      <xdr:rowOff>85725</xdr:rowOff>
    </xdr:to>
    <xdr:sp macro="" textlink="">
      <xdr:nvSpPr>
        <xdr:cNvPr id="67" name="Ellipsi 66">
          <a:extLst>
            <a:ext uri="{FF2B5EF4-FFF2-40B4-BE49-F238E27FC236}">
              <a16:creationId xmlns:a16="http://schemas.microsoft.com/office/drawing/2014/main" id="{447819D2-FC81-460E-9D2C-87F476F8EB68}"/>
            </a:ext>
          </a:extLst>
        </xdr:cNvPr>
        <xdr:cNvSpPr/>
      </xdr:nvSpPr>
      <xdr:spPr>
        <a:xfrm>
          <a:off x="123824" y="10782300"/>
          <a:ext cx="2047875" cy="8667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oneCellAnchor>
    <xdr:from>
      <xdr:col>2</xdr:col>
      <xdr:colOff>2000250</xdr:colOff>
      <xdr:row>47</xdr:row>
      <xdr:rowOff>142875</xdr:rowOff>
    </xdr:from>
    <xdr:ext cx="3863943" cy="436786"/>
    <xdr:sp macro="" textlink="">
      <xdr:nvSpPr>
        <xdr:cNvPr id="26" name="Tekstiruutu 25">
          <a:extLst>
            <a:ext uri="{FF2B5EF4-FFF2-40B4-BE49-F238E27FC236}">
              <a16:creationId xmlns:a16="http://schemas.microsoft.com/office/drawing/2014/main" id="{25A1DD70-BC44-C269-2F84-C5435D494154}"/>
            </a:ext>
          </a:extLst>
        </xdr:cNvPr>
        <xdr:cNvSpPr txBox="1"/>
      </xdr:nvSpPr>
      <xdr:spPr>
        <a:xfrm>
          <a:off x="6953250" y="8991600"/>
          <a:ext cx="3863943" cy="436786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i-FI" sz="1100"/>
            <a:t>Jos sinulta puuttuu tietoja, kuten rakennusselostus tai  ALV tieto</a:t>
          </a:r>
        </a:p>
        <a:p>
          <a:r>
            <a:rPr lang="fi-FI" sz="1100">
              <a:solidFill>
                <a:srgbClr val="FF0000"/>
              </a:solidFill>
            </a:rPr>
            <a:t>tulee punainen huomautusteksti asiasiasta</a:t>
          </a:r>
        </a:p>
      </xdr:txBody>
    </xdr:sp>
    <xdr:clientData/>
  </xdr:oneCellAnchor>
  <xdr:twoCellAnchor>
    <xdr:from>
      <xdr:col>4</xdr:col>
      <xdr:colOff>1171582</xdr:colOff>
      <xdr:row>167</xdr:row>
      <xdr:rowOff>49905</xdr:rowOff>
    </xdr:from>
    <xdr:to>
      <xdr:col>7</xdr:col>
      <xdr:colOff>194389</xdr:colOff>
      <xdr:row>169</xdr:row>
      <xdr:rowOff>140165</xdr:rowOff>
    </xdr:to>
    <xdr:sp macro="" textlink="">
      <xdr:nvSpPr>
        <xdr:cNvPr id="38" name="Tekstiruutu 37">
          <a:extLst>
            <a:ext uri="{FF2B5EF4-FFF2-40B4-BE49-F238E27FC236}">
              <a16:creationId xmlns:a16="http://schemas.microsoft.com/office/drawing/2014/main" id="{8EB36174-51E5-47D1-AA11-28A187EE006F}"/>
            </a:ext>
          </a:extLst>
        </xdr:cNvPr>
        <xdr:cNvSpPr txBox="1"/>
      </xdr:nvSpPr>
      <xdr:spPr>
        <a:xfrm>
          <a:off x="10618827" y="31599038"/>
          <a:ext cx="3386812" cy="459596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 b="1"/>
            <a:t>Ohje</a:t>
          </a:r>
          <a:r>
            <a:rPr lang="fi-FI" sz="1600" b="1" baseline="0"/>
            <a:t> .pdf-tiedoston luomiseen</a:t>
          </a:r>
          <a:endParaRPr lang="fi-FI" sz="1600"/>
        </a:p>
      </xdr:txBody>
    </xdr:sp>
    <xdr:clientData/>
  </xdr:twoCellAnchor>
  <xdr:twoCellAnchor>
    <xdr:from>
      <xdr:col>1</xdr:col>
      <xdr:colOff>2071634</xdr:colOff>
      <xdr:row>35</xdr:row>
      <xdr:rowOff>54471</xdr:rowOff>
    </xdr:from>
    <xdr:to>
      <xdr:col>2</xdr:col>
      <xdr:colOff>149031</xdr:colOff>
      <xdr:row>37</xdr:row>
      <xdr:rowOff>160757</xdr:rowOff>
    </xdr:to>
    <xdr:sp macro="" textlink="">
      <xdr:nvSpPr>
        <xdr:cNvPr id="40" name="Tekstiruutu 39">
          <a:extLst>
            <a:ext uri="{FF2B5EF4-FFF2-40B4-BE49-F238E27FC236}">
              <a16:creationId xmlns:a16="http://schemas.microsoft.com/office/drawing/2014/main" id="{D887E4B4-BD87-417E-9C14-F37AFD96E2AE}"/>
            </a:ext>
          </a:extLst>
        </xdr:cNvPr>
        <xdr:cNvSpPr txBox="1"/>
      </xdr:nvSpPr>
      <xdr:spPr>
        <a:xfrm>
          <a:off x="2181787" y="6747889"/>
          <a:ext cx="2930611" cy="469144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i-FI" sz="1600" b="1">
              <a:solidFill>
                <a:schemeClr val="bg1"/>
              </a:solidFill>
            </a:rPr>
            <a:t>1</a:t>
          </a:r>
          <a:r>
            <a:rPr lang="fi-FI" sz="1600">
              <a:solidFill>
                <a:schemeClr val="bg1"/>
              </a:solidFill>
            </a:rPr>
            <a:t>. Hankkeen yleistiedot</a:t>
          </a:r>
          <a:r>
            <a:rPr lang="fi-FI" sz="1600" b="1">
              <a:solidFill>
                <a:schemeClr val="bg1"/>
              </a:solidFill>
            </a:rPr>
            <a:t>.</a:t>
          </a:r>
        </a:p>
      </xdr:txBody>
    </xdr:sp>
    <xdr:clientData/>
  </xdr:twoCellAnchor>
  <xdr:twoCellAnchor>
    <xdr:from>
      <xdr:col>1</xdr:col>
      <xdr:colOff>32399</xdr:colOff>
      <xdr:row>183</xdr:row>
      <xdr:rowOff>317500</xdr:rowOff>
    </xdr:from>
    <xdr:to>
      <xdr:col>2</xdr:col>
      <xdr:colOff>1922155</xdr:colOff>
      <xdr:row>193</xdr:row>
      <xdr:rowOff>188232</xdr:rowOff>
    </xdr:to>
    <xdr:sp macro="" textlink="">
      <xdr:nvSpPr>
        <xdr:cNvPr id="69" name="Tekstiruutu 68">
          <a:extLst>
            <a:ext uri="{FF2B5EF4-FFF2-40B4-BE49-F238E27FC236}">
              <a16:creationId xmlns:a16="http://schemas.microsoft.com/office/drawing/2014/main" id="{1BCFB0FD-7D21-4FEB-8D23-8A88A961E324}"/>
            </a:ext>
          </a:extLst>
        </xdr:cNvPr>
        <xdr:cNvSpPr txBox="1"/>
      </xdr:nvSpPr>
      <xdr:spPr>
        <a:xfrm>
          <a:off x="142552" y="36201480"/>
          <a:ext cx="6742970" cy="2877262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Koontilomakkeet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tuovat tiedot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Hankkeen tiedot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sekä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 | Rakennusselostus </a:t>
          </a:r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välilehdestä.</a:t>
          </a:r>
          <a:endParaRPr lang="fi-FI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Näitä taulukoita ei voi muokata. Ne voi vain tallentaa tai tulostaa.</a:t>
          </a:r>
        </a:p>
        <a:p>
          <a:pPr eaLnBrk="1" fontAlgn="auto" latinLnBrk="0" hangingPunct="1"/>
          <a:endParaRPr lang="fi-FI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sinulla on Adobe Acrobat ohjelmisto, voit tallentaa  jokaisen koontitaulukon erikseen valitsemalla </a:t>
          </a: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Tiedosto -&gt; Tallenna Adobe -PDF tiedostona.</a:t>
          </a:r>
        </a:p>
        <a:p>
          <a:endParaRPr lang="fi-FI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sinulla ei ole Adoben ohjelmistoa, niin voit Tallentaa taulukon tulostuksen kautta  .pdf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formaattiin seuraavasti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Valitse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Tiedosto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-&gt;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Tulosta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-&gt; valitse tulostimeksi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Microsoft Print to PDF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-&gt; Valitse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Tulosta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(Tulostusta ei tapahdu, vaan seuravaksi ohjelma kysyy mihin kansioon .pdf tulostus tehdään). -&gt; Valitaan kansio (tai luodaan uusi) ja annetaan tiedostolle nimi.</a:t>
          </a:r>
          <a:endParaRPr lang="fi-FI" b="0">
            <a:effectLst/>
          </a:endParaRPr>
        </a:p>
        <a:p>
          <a:endParaRPr lang="fi-FI" sz="1100" i="1" baseline="0"/>
        </a:p>
        <a:p>
          <a:r>
            <a:rPr lang="fi-FI" sz="1100" i="0"/>
            <a:t>Vie</a:t>
          </a:r>
          <a:r>
            <a:rPr lang="fi-FI" sz="1100" i="0" baseline="0"/>
            <a:t> koontilomakkeista tallennetut .pdf tiedostot Hyrrään liitteiksi.</a:t>
          </a:r>
        </a:p>
        <a:p>
          <a:endParaRPr lang="fi-FI" sz="1100" i="0" baseline="0"/>
        </a:p>
        <a:p>
          <a:r>
            <a:rPr lang="fi-FI" sz="1100" i="0" baseline="0"/>
            <a:t>Tallennusohje pdf tiedostoksi löytyy myös koontilomakkeista</a:t>
          </a:r>
          <a:endParaRPr lang="fi-FI" sz="1100" i="0"/>
        </a:p>
      </xdr:txBody>
    </xdr:sp>
    <xdr:clientData/>
  </xdr:twoCellAnchor>
  <xdr:twoCellAnchor>
    <xdr:from>
      <xdr:col>1</xdr:col>
      <xdr:colOff>84235</xdr:colOff>
      <xdr:row>182</xdr:row>
      <xdr:rowOff>64796</xdr:rowOff>
    </xdr:from>
    <xdr:to>
      <xdr:col>5</xdr:col>
      <xdr:colOff>2966934</xdr:colOff>
      <xdr:row>183</xdr:row>
      <xdr:rowOff>114741</xdr:rowOff>
    </xdr:to>
    <xdr:sp macro="" textlink="">
      <xdr:nvSpPr>
        <xdr:cNvPr id="71" name="Tekstiruutu 70">
          <a:extLst>
            <a:ext uri="{FF2B5EF4-FFF2-40B4-BE49-F238E27FC236}">
              <a16:creationId xmlns:a16="http://schemas.microsoft.com/office/drawing/2014/main" id="{1254C21C-74F6-4169-BF20-E7AD430C4605}"/>
            </a:ext>
          </a:extLst>
        </xdr:cNvPr>
        <xdr:cNvSpPr txBox="1"/>
      </xdr:nvSpPr>
      <xdr:spPr>
        <a:xfrm>
          <a:off x="194388" y="35618316"/>
          <a:ext cx="13457393" cy="380405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 b="1"/>
            <a:t>Ohje</a:t>
          </a:r>
          <a:r>
            <a:rPr lang="fi-FI" sz="1600" b="1" baseline="0"/>
            <a:t> koontilomakkeiden .pdf-tiedoston luomiseen</a:t>
          </a:r>
          <a:endParaRPr lang="fi-FI" sz="1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151509</xdr:colOff>
      <xdr:row>2</xdr:row>
      <xdr:rowOff>63734</xdr:rowOff>
    </xdr:from>
    <xdr:to>
      <xdr:col>17</xdr:col>
      <xdr:colOff>2248420</xdr:colOff>
      <xdr:row>3</xdr:row>
      <xdr:rowOff>112078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24584" y="244709"/>
          <a:ext cx="2096911" cy="334094"/>
        </a:xfrm>
        <a:prstGeom prst="rect">
          <a:avLst/>
        </a:prstGeom>
      </xdr:spPr>
    </xdr:pic>
    <xdr:clientData/>
  </xdr:twoCellAnchor>
  <xdr:twoCellAnchor editAs="oneCell">
    <xdr:from>
      <xdr:col>14</xdr:col>
      <xdr:colOff>201461</xdr:colOff>
      <xdr:row>1</xdr:row>
      <xdr:rowOff>45710</xdr:rowOff>
    </xdr:from>
    <xdr:to>
      <xdr:col>16</xdr:col>
      <xdr:colOff>217096</xdr:colOff>
      <xdr:row>3</xdr:row>
      <xdr:rowOff>191066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7161" y="121910"/>
          <a:ext cx="1418985" cy="535881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3</xdr:row>
      <xdr:rowOff>66675</xdr:rowOff>
    </xdr:from>
    <xdr:to>
      <xdr:col>3</xdr:col>
      <xdr:colOff>11273</xdr:colOff>
      <xdr:row>4</xdr:row>
      <xdr:rowOff>378357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406BB4E7-03ED-49D9-B082-FFFFBCE975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541"/>
        <a:stretch/>
      </xdr:blipFill>
      <xdr:spPr>
        <a:xfrm>
          <a:off x="130175" y="533400"/>
          <a:ext cx="3211673" cy="5974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657225</xdr:colOff>
      <xdr:row>1</xdr:row>
      <xdr:rowOff>28575</xdr:rowOff>
    </xdr:from>
    <xdr:to>
      <xdr:col>8</xdr:col>
      <xdr:colOff>501715</xdr:colOff>
      <xdr:row>3</xdr:row>
      <xdr:rowOff>95273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D9059C5C-148C-4118-9EFE-3B13AF53B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0" y="114300"/>
          <a:ext cx="1257365" cy="447698"/>
        </a:xfrm>
        <a:prstGeom prst="rect">
          <a:avLst/>
        </a:prstGeom>
      </xdr:spPr>
    </xdr:pic>
    <xdr:clientData/>
  </xdr:twoCellAnchor>
  <xdr:twoCellAnchor editAs="oneCell">
    <xdr:from>
      <xdr:col>7</xdr:col>
      <xdr:colOff>53975</xdr:colOff>
      <xdr:row>3</xdr:row>
      <xdr:rowOff>164157</xdr:rowOff>
    </xdr:from>
    <xdr:to>
      <xdr:col>9</xdr:col>
      <xdr:colOff>504825</xdr:colOff>
      <xdr:row>5</xdr:row>
      <xdr:rowOff>83185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49689AD5-8311-4784-AD4D-697929701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9825" y="630882"/>
          <a:ext cx="1876425" cy="284153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3</xdr:row>
      <xdr:rowOff>85725</xdr:rowOff>
    </xdr:from>
    <xdr:to>
      <xdr:col>2</xdr:col>
      <xdr:colOff>108</xdr:colOff>
      <xdr:row>9</xdr:row>
      <xdr:rowOff>362363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A493836D-81D1-49F6-BF3A-FA5A8535E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647700"/>
          <a:ext cx="3556108" cy="1295813"/>
        </a:xfrm>
        <a:prstGeom prst="rect">
          <a:avLst/>
        </a:prstGeom>
      </xdr:spPr>
    </xdr:pic>
    <xdr:clientData/>
  </xdr:twoCellAnchor>
  <xdr:twoCellAnchor editAs="oneCell">
    <xdr:from>
      <xdr:col>12</xdr:col>
      <xdr:colOff>142875</xdr:colOff>
      <xdr:row>7</xdr:row>
      <xdr:rowOff>158750</xdr:rowOff>
    </xdr:from>
    <xdr:to>
      <xdr:col>18</xdr:col>
      <xdr:colOff>238125</xdr:colOff>
      <xdr:row>41</xdr:row>
      <xdr:rowOff>150065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72CBD3D4-F457-499C-B5FD-F298C8B07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3875" y="1368425"/>
          <a:ext cx="3838575" cy="6582615"/>
        </a:xfrm>
        <a:prstGeom prst="rect">
          <a:avLst/>
        </a:prstGeom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1238250</xdr:colOff>
      <xdr:row>5</xdr:row>
      <xdr:rowOff>406400</xdr:rowOff>
    </xdr:from>
    <xdr:to>
      <xdr:col>7</xdr:col>
      <xdr:colOff>0</xdr:colOff>
      <xdr:row>5</xdr:row>
      <xdr:rowOff>628650</xdr:rowOff>
    </xdr:to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334250" y="1720850"/>
          <a:ext cx="3257550" cy="222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900">
              <a:solidFill>
                <a:srgbClr val="FF0000"/>
              </a:solidFill>
            </a:rPr>
            <a:t>Jos teksti menee rajojen yli, niin valitse ylävalikosta</a:t>
          </a:r>
          <a:r>
            <a:rPr lang="fi-FI" sz="900" baseline="0">
              <a:solidFill>
                <a:srgbClr val="FF0000"/>
              </a:solidFill>
            </a:rPr>
            <a:t> rivitä teksti</a:t>
          </a:r>
          <a:endParaRPr lang="fi-FI" sz="9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8</xdr:col>
      <xdr:colOff>142875</xdr:colOff>
      <xdr:row>1</xdr:row>
      <xdr:rowOff>0</xdr:rowOff>
    </xdr:from>
    <xdr:to>
      <xdr:col>13</xdr:col>
      <xdr:colOff>447675</xdr:colOff>
      <xdr:row>29</xdr:row>
      <xdr:rowOff>54535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FB334968-35D5-498B-AEA5-72689FA67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0875" y="180975"/>
          <a:ext cx="3352800" cy="5740960"/>
        </a:xfrm>
        <a:prstGeom prst="rect">
          <a:avLst/>
        </a:prstGeom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1393277</xdr:colOff>
      <xdr:row>12</xdr:row>
      <xdr:rowOff>87205</xdr:rowOff>
    </xdr:from>
    <xdr:to>
      <xdr:col>1</xdr:col>
      <xdr:colOff>3238061</xdr:colOff>
      <xdr:row>13</xdr:row>
      <xdr:rowOff>221884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7577" y="1982680"/>
          <a:ext cx="1940034" cy="315654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12</xdr:row>
      <xdr:rowOff>28575</xdr:rowOff>
    </xdr:from>
    <xdr:to>
      <xdr:col>1</xdr:col>
      <xdr:colOff>1374336</xdr:colOff>
      <xdr:row>13</xdr:row>
      <xdr:rowOff>282957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924050"/>
          <a:ext cx="1212411" cy="435357"/>
        </a:xfrm>
        <a:prstGeom prst="rect">
          <a:avLst/>
        </a:prstGeom>
      </xdr:spPr>
    </xdr:pic>
    <xdr:clientData/>
  </xdr:twoCellAnchor>
  <xdr:twoCellAnchor>
    <xdr:from>
      <xdr:col>3</xdr:col>
      <xdr:colOff>4238625</xdr:colOff>
      <xdr:row>13</xdr:row>
      <xdr:rowOff>66675</xdr:rowOff>
    </xdr:from>
    <xdr:to>
      <xdr:col>3</xdr:col>
      <xdr:colOff>8226425</xdr:colOff>
      <xdr:row>13</xdr:row>
      <xdr:rowOff>298449</xdr:rowOff>
    </xdr:to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C69B06F7-D784-422D-9F0D-D051AEAC3AE9}"/>
            </a:ext>
          </a:extLst>
        </xdr:cNvPr>
        <xdr:cNvSpPr txBox="1"/>
      </xdr:nvSpPr>
      <xdr:spPr>
        <a:xfrm>
          <a:off x="8591550" y="2381250"/>
          <a:ext cx="3987800" cy="231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900">
              <a:solidFill>
                <a:schemeClr val="bg1"/>
              </a:solidFill>
            </a:rPr>
            <a:t>Jos teksti menee solun reunan yli, niin valitse ylävalikosta: Aloitus -&gt; Rivitä teksti</a:t>
          </a:r>
        </a:p>
      </xdr:txBody>
    </xdr:sp>
    <xdr:clientData/>
  </xdr:twoCellAnchor>
  <xdr:twoCellAnchor editAs="oneCell">
    <xdr:from>
      <xdr:col>5</xdr:col>
      <xdr:colOff>304800</xdr:colOff>
      <xdr:row>1</xdr:row>
      <xdr:rowOff>95249</xdr:rowOff>
    </xdr:from>
    <xdr:to>
      <xdr:col>10</xdr:col>
      <xdr:colOff>673100</xdr:colOff>
      <xdr:row>32</xdr:row>
      <xdr:rowOff>35484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5378A08A-55E2-9F3C-FEBD-D4D6EE0D1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20675" y="171449"/>
          <a:ext cx="3349625" cy="5740960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CDADF-20E4-4654-969B-1E711EC6B99F}">
  <sheetPr>
    <tabColor rgb="FFFF0000"/>
  </sheetPr>
  <dimension ref="A1:O276"/>
  <sheetViews>
    <sheetView showGridLines="0" tabSelected="1" zoomScale="98" zoomScaleNormal="98" workbookViewId="0">
      <selection activeCell="F10" sqref="F10"/>
    </sheetView>
  </sheetViews>
  <sheetFormatPr defaultRowHeight="14.4"/>
  <cols>
    <col min="1" max="1" width="1.5546875" customWidth="1"/>
    <col min="2" max="2" width="69.44140625" customWidth="1"/>
    <col min="3" max="3" width="29.77734375" customWidth="1"/>
    <col min="4" max="4" width="34.5546875" customWidth="1"/>
    <col min="5" max="5" width="17.77734375" customWidth="1"/>
    <col min="6" max="6" width="43.21875" customWidth="1"/>
    <col min="7" max="7" width="1.5546875" customWidth="1"/>
  </cols>
  <sheetData>
    <row r="1" spans="2:8" ht="26.4" thickBot="1">
      <c r="B1" s="245" t="s">
        <v>158</v>
      </c>
      <c r="H1" s="106"/>
    </row>
    <row r="2" spans="2:8">
      <c r="H2" s="106"/>
    </row>
    <row r="3" spans="2:8">
      <c r="H3" s="106"/>
    </row>
    <row r="4" spans="2:8">
      <c r="H4" s="106"/>
    </row>
    <row r="5" spans="2:8" ht="15.6">
      <c r="B5" s="109" t="s">
        <v>146</v>
      </c>
      <c r="H5" s="106"/>
    </row>
    <row r="6" spans="2:8">
      <c r="H6" s="106"/>
    </row>
    <row r="7" spans="2:8" ht="15.6">
      <c r="B7" s="110"/>
      <c r="H7" s="106"/>
    </row>
    <row r="8" spans="2:8">
      <c r="H8" s="106"/>
    </row>
    <row r="9" spans="2:8">
      <c r="H9" s="106"/>
    </row>
    <row r="10" spans="2:8">
      <c r="H10" s="106"/>
    </row>
    <row r="11" spans="2:8">
      <c r="H11" s="106"/>
    </row>
    <row r="12" spans="2:8">
      <c r="H12" s="106"/>
    </row>
    <row r="13" spans="2:8">
      <c r="H13" s="106"/>
    </row>
    <row r="14" spans="2:8">
      <c r="H14" s="106"/>
    </row>
    <row r="15" spans="2:8">
      <c r="H15" s="106"/>
    </row>
    <row r="16" spans="2:8">
      <c r="H16" s="106"/>
    </row>
    <row r="17" spans="2:8">
      <c r="H17" s="106"/>
    </row>
    <row r="18" spans="2:8">
      <c r="H18" s="106"/>
    </row>
    <row r="19" spans="2:8">
      <c r="H19" s="106"/>
    </row>
    <row r="20" spans="2:8">
      <c r="H20" s="106"/>
    </row>
    <row r="21" spans="2:8">
      <c r="H21" s="106"/>
    </row>
    <row r="22" spans="2:8">
      <c r="H22" s="106"/>
    </row>
    <row r="23" spans="2:8">
      <c r="H23" s="106"/>
    </row>
    <row r="24" spans="2:8" ht="15" thickBot="1">
      <c r="H24" s="106"/>
    </row>
    <row r="25" spans="2:8" ht="26.4" thickBot="1">
      <c r="B25" s="245" t="s">
        <v>157</v>
      </c>
      <c r="C25" s="107"/>
      <c r="D25" s="107"/>
      <c r="E25" s="107"/>
      <c r="F25" s="107"/>
      <c r="G25" s="107"/>
      <c r="H25" s="108"/>
    </row>
    <row r="26" spans="2:8">
      <c r="H26" s="106"/>
    </row>
    <row r="27" spans="2:8">
      <c r="H27" s="106"/>
    </row>
    <row r="28" spans="2:8">
      <c r="H28" s="106"/>
    </row>
    <row r="29" spans="2:8">
      <c r="H29" s="106"/>
    </row>
    <row r="30" spans="2:8">
      <c r="H30" s="106"/>
    </row>
    <row r="31" spans="2:8">
      <c r="H31" s="106"/>
    </row>
    <row r="32" spans="2:8">
      <c r="H32" s="106"/>
    </row>
    <row r="33" spans="8:8">
      <c r="H33" s="106"/>
    </row>
    <row r="34" spans="8:8">
      <c r="H34" s="106"/>
    </row>
    <row r="35" spans="8:8">
      <c r="H35" s="106"/>
    </row>
    <row r="36" spans="8:8">
      <c r="H36" s="106"/>
    </row>
    <row r="37" spans="8:8">
      <c r="H37" s="106"/>
    </row>
    <row r="38" spans="8:8">
      <c r="H38" s="106"/>
    </row>
    <row r="39" spans="8:8">
      <c r="H39" s="106"/>
    </row>
    <row r="40" spans="8:8">
      <c r="H40" s="106"/>
    </row>
    <row r="41" spans="8:8">
      <c r="H41" s="106"/>
    </row>
    <row r="42" spans="8:8">
      <c r="H42" s="106"/>
    </row>
    <row r="43" spans="8:8">
      <c r="H43" s="106"/>
    </row>
    <row r="44" spans="8:8">
      <c r="H44" s="106"/>
    </row>
    <row r="45" spans="8:8">
      <c r="H45" s="106"/>
    </row>
    <row r="46" spans="8:8">
      <c r="H46" s="106"/>
    </row>
    <row r="47" spans="8:8">
      <c r="H47" s="106"/>
    </row>
    <row r="48" spans="8:8">
      <c r="H48" s="106"/>
    </row>
    <row r="49" spans="2:8">
      <c r="H49" s="106"/>
    </row>
    <row r="50" spans="2:8">
      <c r="H50" s="106"/>
    </row>
    <row r="51" spans="2:8">
      <c r="H51" s="106"/>
    </row>
    <row r="52" spans="2:8">
      <c r="B52" s="112" t="s">
        <v>150</v>
      </c>
      <c r="H52" s="106"/>
    </row>
    <row r="53" spans="2:8">
      <c r="H53" s="106"/>
    </row>
    <row r="54" spans="2:8">
      <c r="H54" s="106"/>
    </row>
    <row r="55" spans="2:8">
      <c r="H55" s="106"/>
    </row>
    <row r="56" spans="2:8">
      <c r="H56" s="106"/>
    </row>
    <row r="57" spans="2:8">
      <c r="H57" s="106"/>
    </row>
    <row r="58" spans="2:8">
      <c r="H58" s="106"/>
    </row>
    <row r="59" spans="2:8">
      <c r="H59" s="106"/>
    </row>
    <row r="60" spans="2:8">
      <c r="H60" s="106"/>
    </row>
    <row r="61" spans="2:8">
      <c r="H61" s="106"/>
    </row>
    <row r="62" spans="2:8">
      <c r="H62" s="106"/>
    </row>
    <row r="63" spans="2:8">
      <c r="H63" s="106"/>
    </row>
    <row r="64" spans="2:8">
      <c r="H64" s="106"/>
    </row>
    <row r="65" spans="2:8" ht="15.6">
      <c r="B65" s="111"/>
      <c r="H65" s="106"/>
    </row>
    <row r="66" spans="2:8">
      <c r="H66" s="106"/>
    </row>
    <row r="67" spans="2:8">
      <c r="H67" s="106"/>
    </row>
    <row r="68" spans="2:8">
      <c r="H68" s="106"/>
    </row>
    <row r="69" spans="2:8">
      <c r="H69" s="106"/>
    </row>
    <row r="70" spans="2:8">
      <c r="H70" s="106"/>
    </row>
    <row r="71" spans="2:8">
      <c r="H71" s="106"/>
    </row>
    <row r="72" spans="2:8">
      <c r="H72" s="106"/>
    </row>
    <row r="73" spans="2:8">
      <c r="H73" s="106"/>
    </row>
    <row r="74" spans="2:8">
      <c r="H74" s="106"/>
    </row>
    <row r="75" spans="2:8">
      <c r="H75" s="106"/>
    </row>
    <row r="76" spans="2:8">
      <c r="H76" s="106"/>
    </row>
    <row r="77" spans="2:8">
      <c r="H77" s="106"/>
    </row>
    <row r="78" spans="2:8">
      <c r="H78" s="106"/>
    </row>
    <row r="79" spans="2:8">
      <c r="H79" s="106"/>
    </row>
    <row r="80" spans="2:8">
      <c r="H80" s="106"/>
    </row>
    <row r="81" spans="8:8">
      <c r="H81" s="106"/>
    </row>
    <row r="82" spans="8:8">
      <c r="H82" s="106"/>
    </row>
    <row r="83" spans="8:8">
      <c r="H83" s="106"/>
    </row>
    <row r="84" spans="8:8">
      <c r="H84" s="106"/>
    </row>
    <row r="85" spans="8:8">
      <c r="H85" s="106"/>
    </row>
    <row r="86" spans="8:8">
      <c r="H86" s="106"/>
    </row>
    <row r="87" spans="8:8">
      <c r="H87" s="106"/>
    </row>
    <row r="88" spans="8:8">
      <c r="H88" s="106"/>
    </row>
    <row r="89" spans="8:8">
      <c r="H89" s="106"/>
    </row>
    <row r="90" spans="8:8">
      <c r="H90" s="106"/>
    </row>
    <row r="91" spans="8:8">
      <c r="H91" s="106"/>
    </row>
    <row r="92" spans="8:8">
      <c r="H92" s="106"/>
    </row>
    <row r="93" spans="8:8">
      <c r="H93" s="106"/>
    </row>
    <row r="94" spans="8:8">
      <c r="H94" s="106"/>
    </row>
    <row r="95" spans="8:8">
      <c r="H95" s="106"/>
    </row>
    <row r="96" spans="8:8">
      <c r="H96" s="106"/>
    </row>
    <row r="97" spans="8:8">
      <c r="H97" s="106"/>
    </row>
    <row r="98" spans="8:8">
      <c r="H98" s="106"/>
    </row>
    <row r="99" spans="8:8">
      <c r="H99" s="106"/>
    </row>
    <row r="100" spans="8:8">
      <c r="H100" s="106"/>
    </row>
    <row r="101" spans="8:8">
      <c r="H101" s="106"/>
    </row>
    <row r="102" spans="8:8">
      <c r="H102" s="106"/>
    </row>
    <row r="103" spans="8:8">
      <c r="H103" s="106"/>
    </row>
    <row r="104" spans="8:8">
      <c r="H104" s="106"/>
    </row>
    <row r="105" spans="8:8">
      <c r="H105" s="106"/>
    </row>
    <row r="106" spans="8:8">
      <c r="H106" s="106"/>
    </row>
    <row r="107" spans="8:8">
      <c r="H107" s="106"/>
    </row>
    <row r="108" spans="8:8">
      <c r="H108" s="106"/>
    </row>
    <row r="109" spans="8:8">
      <c r="H109" s="106"/>
    </row>
    <row r="110" spans="8:8">
      <c r="H110" s="106"/>
    </row>
    <row r="111" spans="8:8">
      <c r="H111" s="106"/>
    </row>
    <row r="112" spans="8:8">
      <c r="H112" s="106"/>
    </row>
    <row r="113" spans="1:8">
      <c r="H113" s="106"/>
    </row>
    <row r="114" spans="1:8">
      <c r="H114" s="106"/>
    </row>
    <row r="115" spans="1:8">
      <c r="H115" s="106"/>
    </row>
    <row r="116" spans="1:8">
      <c r="H116" s="106"/>
    </row>
    <row r="117" spans="1:8">
      <c r="H117" s="106"/>
    </row>
    <row r="118" spans="1:8">
      <c r="H118" s="106"/>
    </row>
    <row r="119" spans="1:8">
      <c r="H119" s="106"/>
    </row>
    <row r="120" spans="1:8">
      <c r="H120" s="106"/>
    </row>
    <row r="121" spans="1:8">
      <c r="H121" s="106"/>
    </row>
    <row r="122" spans="1:8">
      <c r="A122" s="43"/>
      <c r="B122" s="43"/>
      <c r="C122" s="43"/>
      <c r="D122" s="43"/>
      <c r="E122" s="43"/>
      <c r="F122" s="43"/>
      <c r="G122" s="43"/>
      <c r="H122" s="45"/>
    </row>
    <row r="123" spans="1:8" ht="31.05" customHeight="1" thickBot="1">
      <c r="B123" s="246" t="s">
        <v>159</v>
      </c>
      <c r="H123" s="106"/>
    </row>
    <row r="124" spans="1:8">
      <c r="H124" s="106"/>
    </row>
    <row r="125" spans="1:8">
      <c r="H125" s="106"/>
    </row>
    <row r="126" spans="1:8">
      <c r="H126" s="106"/>
    </row>
    <row r="127" spans="1:8">
      <c r="H127" s="106"/>
    </row>
    <row r="128" spans="1:8">
      <c r="H128" s="106"/>
    </row>
    <row r="129" spans="8:8">
      <c r="H129" s="106"/>
    </row>
    <row r="130" spans="8:8" ht="21.6" customHeight="1">
      <c r="H130" s="106"/>
    </row>
    <row r="131" spans="8:8">
      <c r="H131" s="106"/>
    </row>
    <row r="132" spans="8:8">
      <c r="H132" s="106"/>
    </row>
    <row r="133" spans="8:8">
      <c r="H133" s="106"/>
    </row>
    <row r="134" spans="8:8">
      <c r="H134" s="106"/>
    </row>
    <row r="135" spans="8:8">
      <c r="H135" s="106"/>
    </row>
    <row r="136" spans="8:8">
      <c r="H136" s="106"/>
    </row>
    <row r="137" spans="8:8">
      <c r="H137" s="106"/>
    </row>
    <row r="138" spans="8:8">
      <c r="H138" s="106"/>
    </row>
    <row r="139" spans="8:8">
      <c r="H139" s="106"/>
    </row>
    <row r="140" spans="8:8" ht="19.05" customHeight="1">
      <c r="H140" s="106"/>
    </row>
    <row r="141" spans="8:8">
      <c r="H141" s="106"/>
    </row>
    <row r="142" spans="8:8">
      <c r="H142" s="106"/>
    </row>
    <row r="143" spans="8:8">
      <c r="H143" s="106"/>
    </row>
    <row r="144" spans="8:8">
      <c r="H144" s="106"/>
    </row>
    <row r="145" spans="8:8">
      <c r="H145" s="106"/>
    </row>
    <row r="146" spans="8:8">
      <c r="H146" s="106"/>
    </row>
    <row r="147" spans="8:8">
      <c r="H147" s="106"/>
    </row>
    <row r="148" spans="8:8">
      <c r="H148" s="106"/>
    </row>
    <row r="149" spans="8:8">
      <c r="H149" s="106"/>
    </row>
    <row r="150" spans="8:8">
      <c r="H150" s="106"/>
    </row>
    <row r="151" spans="8:8">
      <c r="H151" s="106"/>
    </row>
    <row r="152" spans="8:8">
      <c r="H152" s="106"/>
    </row>
    <row r="153" spans="8:8">
      <c r="H153" s="106"/>
    </row>
    <row r="154" spans="8:8">
      <c r="H154" s="106"/>
    </row>
    <row r="155" spans="8:8">
      <c r="H155" s="106"/>
    </row>
    <row r="156" spans="8:8">
      <c r="H156" s="106"/>
    </row>
    <row r="157" spans="8:8">
      <c r="H157" s="106"/>
    </row>
    <row r="158" spans="8:8">
      <c r="H158" s="106"/>
    </row>
    <row r="159" spans="8:8">
      <c r="H159" s="106"/>
    </row>
    <row r="160" spans="8:8">
      <c r="H160" s="106"/>
    </row>
    <row r="161" spans="1:15">
      <c r="H161" s="106"/>
    </row>
    <row r="162" spans="1:15">
      <c r="H162" s="106"/>
    </row>
    <row r="163" spans="1:15">
      <c r="H163" s="106"/>
    </row>
    <row r="164" spans="1:15">
      <c r="H164" s="106"/>
    </row>
    <row r="165" spans="1:15">
      <c r="H165" s="106"/>
    </row>
    <row r="166" spans="1:15">
      <c r="H166" s="106"/>
    </row>
    <row r="167" spans="1:15">
      <c r="H167" s="106"/>
    </row>
    <row r="168" spans="1:15">
      <c r="H168" s="106"/>
    </row>
    <row r="169" spans="1:15">
      <c r="H169" s="106"/>
    </row>
    <row r="170" spans="1:15" ht="41.55" customHeight="1">
      <c r="A170" s="16"/>
      <c r="B170" s="113"/>
      <c r="C170" s="113"/>
      <c r="H170" s="106"/>
      <c r="I170" s="1"/>
      <c r="J170" s="1"/>
      <c r="K170" s="1"/>
      <c r="L170" s="1"/>
      <c r="M170" s="1"/>
      <c r="N170" s="1"/>
      <c r="O170" s="1"/>
    </row>
    <row r="171" spans="1:15" ht="13.5" customHeight="1">
      <c r="A171" s="16"/>
      <c r="B171" s="114"/>
      <c r="C171" s="115"/>
      <c r="H171" s="106"/>
      <c r="I171" s="1"/>
      <c r="J171" s="1"/>
      <c r="K171" s="1"/>
      <c r="L171" s="1"/>
      <c r="M171" s="1"/>
      <c r="N171" s="1"/>
      <c r="O171" s="1"/>
    </row>
    <row r="172" spans="1:15" ht="31.2">
      <c r="A172" s="16"/>
      <c r="B172" s="116"/>
      <c r="C172" s="116"/>
      <c r="H172" s="106"/>
      <c r="I172" s="1"/>
      <c r="J172" s="1"/>
      <c r="K172" s="1"/>
      <c r="L172" s="1"/>
      <c r="M172" s="1"/>
      <c r="N172" s="1"/>
      <c r="O172" s="1"/>
    </row>
    <row r="173" spans="1:15" ht="98.1" customHeight="1">
      <c r="A173" s="16"/>
      <c r="H173" s="106"/>
      <c r="I173" s="1"/>
      <c r="J173" s="1"/>
      <c r="K173" s="1"/>
      <c r="L173" s="1"/>
      <c r="M173" s="1"/>
      <c r="N173" s="1"/>
      <c r="O173" s="1"/>
    </row>
    <row r="174" spans="1:15">
      <c r="A174" s="16"/>
      <c r="H174" s="106"/>
      <c r="I174" s="1"/>
      <c r="J174" s="1"/>
      <c r="K174" s="1"/>
      <c r="L174" s="1"/>
      <c r="M174" s="1"/>
      <c r="N174" s="1"/>
      <c r="O174" s="1"/>
    </row>
    <row r="175" spans="1:15" s="117" customFormat="1" ht="25.8">
      <c r="A175" s="16"/>
      <c r="D175"/>
      <c r="E175"/>
      <c r="G175"/>
      <c r="H175" s="106"/>
      <c r="I175" s="171"/>
      <c r="J175" s="171"/>
      <c r="K175" s="171"/>
      <c r="L175" s="171"/>
      <c r="M175" s="171"/>
      <c r="N175" s="171"/>
      <c r="O175" s="171"/>
    </row>
    <row r="176" spans="1:15">
      <c r="A176" s="16"/>
      <c r="H176" s="106"/>
      <c r="I176" s="1"/>
      <c r="J176" s="1"/>
      <c r="K176" s="1"/>
      <c r="L176" s="1"/>
      <c r="M176" s="1"/>
      <c r="N176" s="1"/>
      <c r="O176" s="1"/>
    </row>
    <row r="177" spans="1:15">
      <c r="A177" s="16"/>
      <c r="H177" s="106"/>
      <c r="I177" s="1"/>
      <c r="J177" s="1"/>
      <c r="K177" s="1"/>
      <c r="L177" s="1"/>
      <c r="M177" s="1"/>
      <c r="N177" s="1"/>
      <c r="O177" s="1"/>
    </row>
    <row r="178" spans="1:15">
      <c r="A178" s="16"/>
      <c r="H178" s="106"/>
      <c r="I178" s="1"/>
      <c r="J178" s="1"/>
      <c r="K178" s="1"/>
      <c r="L178" s="1"/>
      <c r="M178" s="1"/>
      <c r="N178" s="1"/>
      <c r="O178" s="1"/>
    </row>
    <row r="179" spans="1:15">
      <c r="A179" s="16"/>
      <c r="H179" s="106"/>
      <c r="I179" s="1"/>
      <c r="J179" s="1"/>
      <c r="K179" s="1"/>
      <c r="L179" s="1"/>
      <c r="M179" s="1"/>
      <c r="N179" s="1"/>
      <c r="O179" s="1"/>
    </row>
    <row r="180" spans="1:15" ht="19.05" customHeight="1">
      <c r="B180" s="118"/>
      <c r="H180" s="106"/>
    </row>
    <row r="181" spans="1:15">
      <c r="B181" s="1"/>
      <c r="H181" s="106"/>
    </row>
    <row r="182" spans="1:15">
      <c r="H182" s="106"/>
    </row>
    <row r="183" spans="1:15" ht="25.8">
      <c r="F183" s="119"/>
      <c r="H183" s="106"/>
    </row>
    <row r="184" spans="1:15" ht="25.8">
      <c r="B184" s="1"/>
      <c r="C184" s="117"/>
      <c r="F184" s="119"/>
      <c r="H184" s="106"/>
    </row>
    <row r="185" spans="1:15">
      <c r="H185" s="106"/>
    </row>
    <row r="186" spans="1:15" ht="25.8">
      <c r="A186" s="16"/>
      <c r="B186" s="1"/>
      <c r="C186" s="117"/>
      <c r="F186" s="119"/>
      <c r="H186" s="106"/>
    </row>
    <row r="187" spans="1:15" ht="25.8">
      <c r="A187" s="16"/>
      <c r="B187" s="1"/>
      <c r="C187" s="117"/>
      <c r="F187" s="119"/>
      <c r="H187" s="106"/>
    </row>
    <row r="188" spans="1:15" ht="25.8">
      <c r="A188" s="16"/>
      <c r="B188" s="1"/>
      <c r="C188" s="117"/>
      <c r="F188" s="119"/>
      <c r="H188" s="106"/>
    </row>
    <row r="189" spans="1:15" ht="25.8">
      <c r="A189" s="16"/>
      <c r="B189" s="1"/>
      <c r="C189" s="119"/>
      <c r="F189" s="119"/>
      <c r="H189" s="106"/>
    </row>
    <row r="191" spans="1:15" ht="25.8">
      <c r="A191" s="16"/>
      <c r="B191" s="1"/>
      <c r="C191" s="117"/>
      <c r="F191" s="119"/>
    </row>
    <row r="192" spans="1:15" ht="25.8">
      <c r="A192" s="16"/>
      <c r="B192" s="1"/>
      <c r="C192" s="117"/>
      <c r="F192" s="119"/>
    </row>
    <row r="193" spans="1:15" ht="25.8">
      <c r="A193" s="16"/>
      <c r="B193" s="1"/>
      <c r="C193" s="117"/>
      <c r="F193" s="119"/>
    </row>
    <row r="194" spans="1:15" ht="25.8">
      <c r="A194" s="16"/>
      <c r="B194" s="1"/>
      <c r="C194" s="117"/>
      <c r="F194" s="119"/>
    </row>
    <row r="195" spans="1:15" ht="25.8">
      <c r="A195" s="16"/>
      <c r="B195" s="1"/>
      <c r="C195" s="117"/>
      <c r="F195" s="119"/>
    </row>
    <row r="196" spans="1:15" ht="25.8">
      <c r="A196" s="16"/>
      <c r="B196" s="1"/>
      <c r="C196" s="117"/>
      <c r="F196" s="119"/>
    </row>
    <row r="197" spans="1:15" ht="25.8">
      <c r="A197" s="16"/>
      <c r="B197" s="1"/>
      <c r="C197" s="117"/>
      <c r="F197" s="119"/>
    </row>
    <row r="198" spans="1:15" ht="25.8">
      <c r="A198" s="16"/>
      <c r="B198" s="1"/>
      <c r="C198" s="117"/>
      <c r="F198" s="119"/>
    </row>
    <row r="199" spans="1:15">
      <c r="B199" s="1"/>
    </row>
    <row r="200" spans="1:15">
      <c r="A200" s="16"/>
      <c r="B200" s="1"/>
    </row>
    <row r="201" spans="1:15">
      <c r="A201" s="16"/>
      <c r="B201" s="1"/>
    </row>
    <row r="202" spans="1:15">
      <c r="A202" s="16"/>
      <c r="B202" s="1"/>
    </row>
    <row r="204" spans="1:15" ht="42.6" customHeight="1">
      <c r="A204" s="16"/>
      <c r="B204" s="1"/>
      <c r="C204" s="1"/>
      <c r="H204" s="1"/>
      <c r="I204" s="1"/>
      <c r="J204" s="1"/>
      <c r="K204" s="1"/>
      <c r="L204" s="1"/>
      <c r="M204" s="1"/>
      <c r="N204" s="1"/>
      <c r="O204" s="1"/>
    </row>
    <row r="205" spans="1:15">
      <c r="A205" s="16"/>
      <c r="B205" s="1"/>
      <c r="H205" s="1"/>
      <c r="I205" s="1"/>
      <c r="J205" s="1"/>
      <c r="K205" s="1"/>
      <c r="L205" s="1"/>
      <c r="M205" s="1"/>
      <c r="N205" s="1"/>
      <c r="O205" s="1"/>
    </row>
    <row r="206" spans="1:15">
      <c r="A206" s="16"/>
      <c r="B206" s="1"/>
      <c r="C206" s="1"/>
      <c r="H206" s="1"/>
      <c r="I206" s="1"/>
      <c r="J206" s="1"/>
      <c r="K206" s="1"/>
      <c r="L206" s="1"/>
      <c r="M206" s="1"/>
      <c r="N206" s="1"/>
      <c r="O206" s="1"/>
    </row>
    <row r="207" spans="1:15" ht="25.8">
      <c r="A207" s="46"/>
      <c r="B207" s="44"/>
      <c r="C207" s="120"/>
      <c r="D207" s="43"/>
      <c r="E207" s="43"/>
      <c r="F207" s="121"/>
      <c r="G207" s="43"/>
      <c r="H207" s="45"/>
      <c r="I207" s="1"/>
      <c r="J207" s="1"/>
      <c r="K207" s="1"/>
      <c r="L207" s="1"/>
      <c r="M207" s="1"/>
      <c r="N207" s="1"/>
      <c r="O207" s="1"/>
    </row>
    <row r="208" spans="1:15">
      <c r="A208" s="16"/>
      <c r="B208" s="1"/>
      <c r="C208" s="1"/>
      <c r="H208" s="1"/>
      <c r="I208" s="1"/>
      <c r="J208" s="1"/>
      <c r="K208" s="1"/>
      <c r="L208" s="1"/>
      <c r="M208" s="1"/>
      <c r="N208" s="1"/>
      <c r="O208" s="1"/>
    </row>
    <row r="209" spans="1:15">
      <c r="A209" s="16"/>
      <c r="B209" s="1"/>
      <c r="C209" s="1"/>
      <c r="H209" s="1"/>
      <c r="I209" s="1"/>
      <c r="J209" s="1"/>
      <c r="K209" s="1"/>
      <c r="L209" s="1"/>
      <c r="M209" s="1"/>
      <c r="N209" s="1"/>
      <c r="O209" s="1"/>
    </row>
    <row r="210" spans="1:15">
      <c r="A210" s="16"/>
      <c r="B210" s="1"/>
      <c r="C210" s="1"/>
      <c r="H210" s="1"/>
      <c r="I210" s="1"/>
      <c r="J210" s="1"/>
      <c r="K210" s="1"/>
      <c r="L210" s="1"/>
      <c r="M210" s="1"/>
      <c r="N210" s="1"/>
      <c r="O210" s="1"/>
    </row>
    <row r="211" spans="1:15">
      <c r="A211" s="16"/>
      <c r="B211" s="1"/>
      <c r="C211" s="1"/>
      <c r="H211" s="1"/>
      <c r="I211" s="1"/>
      <c r="J211" s="1"/>
      <c r="K211" s="1"/>
      <c r="L211" s="1"/>
      <c r="M211" s="1"/>
      <c r="N211" s="1"/>
      <c r="O211" s="1"/>
    </row>
    <row r="212" spans="1:15">
      <c r="A212" s="16"/>
      <c r="B212" s="1"/>
      <c r="C212" s="1"/>
      <c r="H212" s="1"/>
      <c r="I212" s="1"/>
      <c r="J212" s="1"/>
      <c r="K212" s="1"/>
      <c r="L212" s="1"/>
      <c r="M212" s="1"/>
      <c r="N212" s="1"/>
      <c r="O212" s="1"/>
    </row>
    <row r="213" spans="1:15">
      <c r="A213" s="16"/>
      <c r="B213" s="1"/>
      <c r="C213" s="1"/>
      <c r="H213" s="1"/>
      <c r="I213" s="1"/>
      <c r="J213" s="1"/>
      <c r="K213" s="1"/>
      <c r="L213" s="1"/>
      <c r="M213" s="1"/>
      <c r="N213" s="1"/>
      <c r="O213" s="1"/>
    </row>
    <row r="214" spans="1:15">
      <c r="A214" s="16"/>
      <c r="B214" s="1"/>
      <c r="C214" s="1"/>
      <c r="D214" s="1"/>
      <c r="F214" s="1"/>
      <c r="H214" s="1"/>
      <c r="I214" s="1"/>
      <c r="J214" s="1"/>
      <c r="K214" s="1"/>
      <c r="L214" s="1"/>
      <c r="M214" s="1"/>
      <c r="N214" s="1"/>
      <c r="O214" s="1"/>
    </row>
    <row r="215" spans="1:15">
      <c r="A215" s="16"/>
      <c r="B215" s="1"/>
      <c r="C215" s="1"/>
      <c r="D215" s="1"/>
      <c r="F215" s="1"/>
      <c r="H215" s="1"/>
      <c r="I215" s="1"/>
      <c r="J215" s="1"/>
      <c r="K215" s="1"/>
      <c r="L215" s="1"/>
      <c r="M215" s="1"/>
      <c r="N215" s="1"/>
      <c r="O215" s="1"/>
    </row>
    <row r="216" spans="1:15">
      <c r="A216" s="16"/>
      <c r="B216" s="1"/>
      <c r="C216" s="1"/>
      <c r="D216" s="1"/>
      <c r="F216" s="1"/>
      <c r="H216" s="1"/>
      <c r="I216" s="1"/>
      <c r="J216" s="1"/>
      <c r="K216" s="1"/>
      <c r="L216" s="1"/>
      <c r="M216" s="1"/>
      <c r="N216" s="1"/>
      <c r="O216" s="1"/>
    </row>
    <row r="217" spans="1:15">
      <c r="A217" s="16"/>
      <c r="B217" s="1"/>
      <c r="C217" s="1"/>
      <c r="D217" s="1"/>
      <c r="F217" s="1"/>
      <c r="H217" s="1"/>
      <c r="I217" s="1"/>
      <c r="J217" s="1"/>
      <c r="K217" s="1"/>
      <c r="L217" s="1"/>
      <c r="M217" s="1"/>
      <c r="N217" s="1"/>
      <c r="O217" s="1"/>
    </row>
    <row r="218" spans="1:15">
      <c r="A218" s="16"/>
      <c r="B218" s="1"/>
      <c r="C218" s="1"/>
      <c r="D218" s="1"/>
      <c r="F218" s="1"/>
      <c r="H218" s="1"/>
      <c r="I218" s="1"/>
      <c r="J218" s="1"/>
      <c r="K218" s="1"/>
      <c r="L218" s="1"/>
      <c r="M218" s="1"/>
      <c r="N218" s="1"/>
      <c r="O218" s="1"/>
    </row>
    <row r="219" spans="1:15">
      <c r="D219" s="1"/>
      <c r="F219" s="1"/>
      <c r="H219" s="1"/>
      <c r="I219" s="1"/>
      <c r="J219" s="1"/>
      <c r="K219" s="1"/>
      <c r="L219" s="1"/>
      <c r="M219" s="1"/>
      <c r="N219" s="1"/>
      <c r="O219" s="1"/>
    </row>
    <row r="220" spans="1:15">
      <c r="A220" s="16"/>
      <c r="B220" s="1"/>
      <c r="C220" s="1"/>
      <c r="D220" s="1"/>
      <c r="F220" s="1"/>
      <c r="H220" s="1"/>
      <c r="I220" s="1"/>
      <c r="J220" s="1"/>
      <c r="K220" s="1"/>
      <c r="L220" s="1"/>
      <c r="M220" s="1"/>
      <c r="N220" s="1"/>
      <c r="O220" s="1"/>
    </row>
    <row r="221" spans="1:15">
      <c r="A221" s="46"/>
      <c r="B221" s="1"/>
      <c r="C221" s="1"/>
      <c r="D221" s="1"/>
      <c r="F221" s="1"/>
      <c r="H221" s="1"/>
      <c r="I221" s="1"/>
      <c r="J221" s="1"/>
      <c r="K221" s="1"/>
      <c r="L221" s="1"/>
      <c r="M221" s="1"/>
      <c r="N221" s="1"/>
      <c r="O221" s="1"/>
    </row>
    <row r="222" spans="1:15">
      <c r="D222" s="1"/>
      <c r="F222" s="1"/>
      <c r="H222" s="1"/>
      <c r="I222" s="1"/>
      <c r="J222" s="1"/>
      <c r="K222" s="1"/>
      <c r="L222" s="1"/>
      <c r="M222" s="1"/>
      <c r="N222" s="1"/>
      <c r="O222" s="1"/>
    </row>
    <row r="223" spans="1:15">
      <c r="B223" s="1"/>
      <c r="C223" s="1"/>
      <c r="D223" s="1"/>
      <c r="F223" s="1"/>
      <c r="H223" s="1"/>
      <c r="I223" s="1"/>
      <c r="J223" s="1"/>
      <c r="K223" s="1"/>
      <c r="L223" s="1"/>
      <c r="M223" s="1"/>
      <c r="N223" s="1"/>
      <c r="O223" s="1"/>
    </row>
    <row r="224" spans="1:15">
      <c r="A224" s="16"/>
      <c r="B224" s="1"/>
      <c r="C224" s="1"/>
      <c r="D224" s="1"/>
      <c r="F224" s="1"/>
      <c r="H224" s="1"/>
      <c r="I224" s="1"/>
      <c r="J224" s="1"/>
      <c r="K224" s="1"/>
      <c r="L224" s="1"/>
      <c r="M224" s="1"/>
      <c r="N224" s="1"/>
      <c r="O224" s="1"/>
    </row>
    <row r="225" spans="1:15">
      <c r="A225" s="1"/>
      <c r="B225" s="1"/>
      <c r="C225" s="1"/>
      <c r="D225" s="1"/>
      <c r="E225" s="1"/>
      <c r="F225" s="1"/>
      <c r="H225" s="1"/>
      <c r="I225" s="1"/>
      <c r="J225" s="1"/>
      <c r="K225" s="1"/>
      <c r="L225" s="1"/>
      <c r="M225" s="1"/>
      <c r="N225" s="1"/>
      <c r="O225" s="1"/>
    </row>
    <row r="226" spans="1:15">
      <c r="A226" s="16"/>
      <c r="B226" s="1"/>
      <c r="C226" s="1"/>
      <c r="D226" s="1"/>
      <c r="F226" s="1"/>
      <c r="H226" s="1"/>
      <c r="I226" s="1"/>
      <c r="J226" s="1"/>
      <c r="K226" s="1"/>
      <c r="L226" s="1"/>
      <c r="M226" s="1"/>
      <c r="N226" s="1"/>
      <c r="O226" s="1"/>
    </row>
    <row r="227" spans="1:15">
      <c r="A227" s="16"/>
      <c r="B227" s="1"/>
      <c r="C227" s="1"/>
      <c r="D227" s="1"/>
      <c r="F227" s="1"/>
      <c r="H227" s="1"/>
      <c r="I227" s="1"/>
      <c r="J227" s="1"/>
      <c r="K227" s="1"/>
      <c r="L227" s="1"/>
      <c r="M227" s="1"/>
      <c r="N227" s="1"/>
      <c r="O227" s="1"/>
    </row>
    <row r="228" spans="1:15">
      <c r="A228" s="16"/>
      <c r="B228" s="1"/>
      <c r="C228" s="1"/>
      <c r="D228" s="1"/>
      <c r="F228" s="1"/>
      <c r="H228" s="1"/>
      <c r="I228" s="1"/>
      <c r="J228" s="1"/>
      <c r="K228" s="1"/>
      <c r="L228" s="1"/>
      <c r="M228" s="1"/>
      <c r="N228" s="1"/>
      <c r="O228" s="1"/>
    </row>
    <row r="229" spans="1:15">
      <c r="A229" s="16"/>
      <c r="B229" s="1"/>
      <c r="C229" s="1"/>
      <c r="D229" s="1"/>
      <c r="F229" s="1"/>
      <c r="H229" s="1"/>
      <c r="I229" s="1"/>
      <c r="J229" s="1"/>
      <c r="K229" s="1"/>
      <c r="L229" s="1"/>
      <c r="M229" s="1"/>
      <c r="N229" s="1"/>
      <c r="O229" s="1"/>
    </row>
    <row r="230" spans="1:15">
      <c r="A230" s="16"/>
      <c r="B230" s="1"/>
      <c r="C230" s="1"/>
      <c r="D230" s="1"/>
      <c r="F230" s="122"/>
      <c r="H230" s="1"/>
      <c r="I230" s="1"/>
      <c r="J230" s="1"/>
      <c r="K230" s="1"/>
      <c r="L230" s="1"/>
      <c r="M230" s="1"/>
      <c r="N230" s="1"/>
      <c r="O230" s="1"/>
    </row>
    <row r="231" spans="1:15">
      <c r="A231" s="16"/>
      <c r="B231" s="1"/>
      <c r="C231" s="1"/>
      <c r="D231" s="1"/>
      <c r="F231" s="1"/>
      <c r="H231" s="1"/>
      <c r="I231" s="1"/>
      <c r="J231" s="1"/>
      <c r="K231" s="1"/>
      <c r="L231" s="1"/>
      <c r="M231" s="1"/>
      <c r="N231" s="1"/>
      <c r="O231" s="1"/>
    </row>
    <row r="232" spans="1:15">
      <c r="A232" s="16"/>
      <c r="B232" s="1"/>
      <c r="C232" s="1"/>
      <c r="D232" s="1"/>
      <c r="F232" s="1"/>
      <c r="H232" s="1"/>
      <c r="I232" s="1"/>
      <c r="J232" s="1"/>
      <c r="K232" s="1"/>
      <c r="L232" s="1"/>
      <c r="M232" s="1"/>
      <c r="N232" s="1"/>
      <c r="O232" s="1"/>
    </row>
    <row r="233" spans="1:15">
      <c r="A233" s="16"/>
      <c r="B233" s="1"/>
      <c r="C233" s="1"/>
      <c r="D233" s="1"/>
      <c r="F233" s="1"/>
      <c r="H233" s="1"/>
      <c r="I233" s="1"/>
      <c r="J233" s="1"/>
      <c r="K233" s="1"/>
      <c r="L233" s="1"/>
      <c r="M233" s="1"/>
      <c r="N233" s="1"/>
      <c r="O233" s="1"/>
    </row>
    <row r="234" spans="1:15">
      <c r="A234" s="16"/>
      <c r="B234" s="1"/>
      <c r="C234" s="1"/>
      <c r="D234" s="1"/>
      <c r="E234" s="1"/>
      <c r="F234" s="1"/>
      <c r="H234" s="1"/>
      <c r="I234" s="1"/>
      <c r="J234" s="1"/>
      <c r="K234" s="1"/>
      <c r="L234" s="1"/>
      <c r="M234" s="1"/>
      <c r="N234" s="1"/>
      <c r="O234" s="1"/>
    </row>
    <row r="235" spans="1:15">
      <c r="A235" s="16"/>
      <c r="B235" s="1"/>
      <c r="C235" s="1"/>
      <c r="D235" s="1"/>
      <c r="H235" s="1"/>
      <c r="I235" s="1"/>
      <c r="J235" s="1"/>
      <c r="K235" s="1"/>
      <c r="L235" s="1"/>
      <c r="M235" s="1"/>
      <c r="N235" s="1"/>
      <c r="O235" s="1"/>
    </row>
    <row r="236" spans="1:15">
      <c r="A236" s="16"/>
      <c r="B236" s="1"/>
      <c r="C236" s="1"/>
      <c r="D236" s="1"/>
      <c r="F236" s="1"/>
      <c r="H236" s="1"/>
      <c r="I236" s="1"/>
      <c r="J236" s="1"/>
      <c r="K236" s="1"/>
      <c r="L236" s="1"/>
      <c r="M236" s="1"/>
      <c r="N236" s="1"/>
      <c r="O236" s="1"/>
    </row>
    <row r="237" spans="1:15">
      <c r="A237" s="16"/>
      <c r="B237" s="1"/>
      <c r="C237" s="1"/>
      <c r="D237" s="1"/>
      <c r="F237" s="1"/>
      <c r="H237" s="1"/>
      <c r="I237" s="1"/>
      <c r="J237" s="1"/>
      <c r="K237" s="1"/>
      <c r="L237" s="1"/>
      <c r="M237" s="1"/>
      <c r="N237" s="1"/>
      <c r="O237" s="1"/>
    </row>
    <row r="238" spans="1:15">
      <c r="A238" s="16"/>
      <c r="B238" s="1"/>
      <c r="C238" s="1"/>
      <c r="D238" s="1"/>
      <c r="F238" s="1"/>
      <c r="H238" s="1"/>
      <c r="I238" s="1"/>
      <c r="J238" s="1"/>
      <c r="K238" s="1"/>
      <c r="L238" s="1"/>
      <c r="M238" s="1"/>
      <c r="N238" s="1"/>
      <c r="O238" s="1"/>
    </row>
    <row r="239" spans="1:15">
      <c r="A239" s="16"/>
      <c r="B239" s="1"/>
      <c r="C239" s="1"/>
      <c r="D239" s="1"/>
      <c r="H239" s="1"/>
      <c r="I239" s="1"/>
      <c r="J239" s="1"/>
      <c r="K239" s="1"/>
      <c r="L239" s="1"/>
      <c r="M239" s="1"/>
      <c r="N239" s="1"/>
      <c r="O239" s="1"/>
    </row>
    <row r="240" spans="1:15">
      <c r="A240" s="16"/>
      <c r="B240" s="1"/>
      <c r="C240" s="1"/>
      <c r="D240" s="1"/>
      <c r="F240" s="1"/>
      <c r="H240" s="1"/>
      <c r="I240" s="1"/>
      <c r="J240" s="1"/>
      <c r="K240" s="1"/>
      <c r="L240" s="1"/>
      <c r="M240" s="1"/>
      <c r="N240" s="1"/>
      <c r="O240" s="1"/>
    </row>
    <row r="241" spans="1:15">
      <c r="A241" s="16"/>
      <c r="B241" s="1"/>
      <c r="C241" s="1"/>
      <c r="D241" s="1"/>
      <c r="F241" s="1"/>
      <c r="H241" s="1"/>
      <c r="I241" s="1"/>
      <c r="J241" s="1"/>
      <c r="K241" s="1"/>
      <c r="L241" s="1"/>
      <c r="M241" s="1"/>
      <c r="N241" s="1"/>
      <c r="O241" s="1"/>
    </row>
    <row r="242" spans="1:15">
      <c r="A242" s="16"/>
      <c r="B242" s="1"/>
      <c r="C242" s="1"/>
      <c r="D242" s="1"/>
      <c r="F242" s="1"/>
      <c r="H242" s="1"/>
      <c r="I242" s="1"/>
      <c r="J242" s="1"/>
      <c r="K242" s="1"/>
      <c r="L242" s="1"/>
      <c r="M242" s="1"/>
      <c r="N242" s="1"/>
      <c r="O242" s="1"/>
    </row>
    <row r="243" spans="1:15">
      <c r="A243" s="16"/>
      <c r="B243" s="1"/>
      <c r="C243" s="1"/>
      <c r="D243" s="1"/>
      <c r="F243" s="1"/>
      <c r="H243" s="1"/>
      <c r="I243" s="1"/>
      <c r="J243" s="1"/>
      <c r="K243" s="1"/>
      <c r="L243" s="1"/>
      <c r="M243" s="1"/>
      <c r="N243" s="1"/>
      <c r="O243" s="1"/>
    </row>
    <row r="244" spans="1:15">
      <c r="A244" s="16"/>
      <c r="B244" s="1"/>
      <c r="C244" s="1"/>
      <c r="D244" s="1"/>
      <c r="F244" s="1"/>
      <c r="H244" s="1"/>
      <c r="I244" s="1"/>
      <c r="J244" s="1"/>
      <c r="K244" s="1"/>
      <c r="L244" s="1"/>
      <c r="M244" s="1"/>
      <c r="N244" s="1"/>
      <c r="O244" s="1"/>
    </row>
    <row r="245" spans="1:15">
      <c r="A245" s="16"/>
      <c r="B245" s="1"/>
      <c r="C245" s="1"/>
      <c r="D245" s="1"/>
      <c r="F245" s="1"/>
      <c r="H245" s="1"/>
      <c r="I245" s="1"/>
      <c r="J245" s="1"/>
      <c r="K245" s="1"/>
      <c r="L245" s="1"/>
      <c r="M245" s="1"/>
      <c r="N245" s="1"/>
      <c r="O245" s="1"/>
    </row>
    <row r="246" spans="1:15">
      <c r="A246" s="16"/>
      <c r="B246" s="1"/>
      <c r="C246" s="1"/>
      <c r="D246" s="1"/>
      <c r="F246" s="1"/>
      <c r="H246" s="1"/>
      <c r="I246" s="1"/>
      <c r="J246" s="1"/>
      <c r="K246" s="1"/>
      <c r="L246" s="1"/>
      <c r="M246" s="1"/>
      <c r="N246" s="1"/>
      <c r="O246" s="1"/>
    </row>
    <row r="247" spans="1:15">
      <c r="A247" s="16"/>
      <c r="B247" s="1"/>
      <c r="C247" s="1"/>
      <c r="D247" s="1"/>
      <c r="F247" s="1"/>
      <c r="H247" s="1"/>
      <c r="I247" s="1"/>
      <c r="J247" s="1"/>
      <c r="K247" s="1"/>
      <c r="L247" s="1"/>
      <c r="M247" s="1"/>
      <c r="N247" s="1"/>
      <c r="O247" s="1"/>
    </row>
    <row r="248" spans="1:15">
      <c r="A248" s="16"/>
      <c r="B248" s="1"/>
      <c r="C248" s="1"/>
      <c r="D248" s="1"/>
      <c r="H248" s="1"/>
      <c r="I248" s="1"/>
      <c r="J248" s="1"/>
      <c r="K248" s="1"/>
      <c r="L248" s="1"/>
      <c r="M248" s="1"/>
      <c r="N248" s="1"/>
      <c r="O248" s="1"/>
    </row>
    <row r="249" spans="1:15">
      <c r="A249" s="16"/>
      <c r="B249" s="1"/>
      <c r="C249" s="1"/>
      <c r="D249" s="1"/>
      <c r="F249" s="1"/>
      <c r="H249" s="1"/>
      <c r="I249" s="1"/>
      <c r="J249" s="1"/>
      <c r="K249" s="1"/>
      <c r="L249" s="1"/>
      <c r="M249" s="1"/>
      <c r="N249" s="1"/>
      <c r="O249" s="1"/>
    </row>
    <row r="250" spans="1:15">
      <c r="A250" s="16"/>
      <c r="B250" s="1"/>
      <c r="C250" s="1"/>
      <c r="D250" s="1"/>
      <c r="F250" s="1"/>
      <c r="H250" s="1"/>
      <c r="I250" s="1"/>
      <c r="J250" s="1"/>
      <c r="K250" s="1"/>
      <c r="L250" s="1"/>
      <c r="M250" s="1"/>
      <c r="N250" s="1"/>
      <c r="O250" s="1"/>
    </row>
    <row r="251" spans="1:15">
      <c r="A251" s="16"/>
      <c r="B251" s="1"/>
      <c r="C251" s="1"/>
      <c r="D251" s="1"/>
      <c r="F251" s="1"/>
      <c r="H251" s="1"/>
      <c r="I251" s="1"/>
      <c r="J251" s="1"/>
      <c r="K251" s="1"/>
      <c r="L251" s="1"/>
      <c r="M251" s="1"/>
      <c r="N251" s="1"/>
      <c r="O251" s="1"/>
    </row>
    <row r="252" spans="1:15">
      <c r="A252" s="16"/>
      <c r="B252" s="1"/>
      <c r="C252" s="1"/>
      <c r="D252" s="1"/>
      <c r="F252" s="1"/>
      <c r="H252" s="1"/>
      <c r="I252" s="1"/>
      <c r="J252" s="1"/>
      <c r="K252" s="1"/>
      <c r="L252" s="1"/>
      <c r="M252" s="1"/>
      <c r="N252" s="1"/>
      <c r="O252" s="1"/>
    </row>
    <row r="253" spans="1:15">
      <c r="A253" s="16"/>
      <c r="B253" s="1"/>
      <c r="C253" s="1"/>
      <c r="D253" s="1"/>
      <c r="F253" s="1"/>
      <c r="H253" s="1"/>
      <c r="I253" s="1"/>
      <c r="J253" s="1"/>
      <c r="K253" s="1"/>
      <c r="L253" s="1"/>
      <c r="M253" s="1"/>
      <c r="N253" s="1"/>
      <c r="O253" s="1"/>
    </row>
    <row r="254" spans="1:15">
      <c r="A254" s="1"/>
      <c r="B254" s="1"/>
      <c r="C254" s="1"/>
      <c r="D254" s="1"/>
      <c r="F254" s="1"/>
      <c r="H254" s="1"/>
      <c r="I254" s="1"/>
      <c r="J254" s="1"/>
      <c r="K254" s="1"/>
      <c r="L254" s="1"/>
      <c r="M254" s="1"/>
      <c r="N254" s="1"/>
      <c r="O254" s="1"/>
    </row>
    <row r="255" spans="1:15">
      <c r="A255" s="16"/>
      <c r="B255" s="1"/>
      <c r="C255" s="1"/>
      <c r="D255" s="1"/>
      <c r="F255" s="1"/>
      <c r="H255" s="1"/>
      <c r="I255" s="1"/>
      <c r="J255" s="1"/>
      <c r="K255" s="1"/>
      <c r="L255" s="1"/>
      <c r="M255" s="1"/>
      <c r="N255" s="1"/>
      <c r="O255" s="1"/>
    </row>
    <row r="256" spans="1:15">
      <c r="A256" s="16"/>
      <c r="B256" s="1"/>
      <c r="C256" s="1"/>
      <c r="D256" s="1"/>
      <c r="F256" s="1"/>
      <c r="H256" s="1"/>
      <c r="I256" s="1"/>
      <c r="J256" s="1"/>
      <c r="K256" s="1"/>
      <c r="L256" s="1"/>
      <c r="M256" s="1"/>
      <c r="N256" s="1"/>
      <c r="O256" s="1"/>
    </row>
    <row r="257" spans="1:15">
      <c r="A257" s="16"/>
      <c r="B257" s="1"/>
      <c r="C257" s="1"/>
      <c r="D257" s="1"/>
      <c r="F257" s="1"/>
      <c r="H257" s="1"/>
      <c r="I257" s="1"/>
      <c r="J257" s="1"/>
      <c r="K257" s="1"/>
      <c r="L257" s="1"/>
      <c r="M257" s="1"/>
      <c r="N257" s="1"/>
      <c r="O257" s="1"/>
    </row>
    <row r="258" spans="1:15">
      <c r="A258" s="16"/>
      <c r="B258" s="1"/>
      <c r="C258" s="1"/>
      <c r="D258" s="1"/>
      <c r="E258" s="1"/>
      <c r="F258" s="1"/>
      <c r="H258" s="1"/>
      <c r="I258" s="1"/>
      <c r="J258" s="1"/>
      <c r="K258" s="1"/>
      <c r="L258" s="1"/>
      <c r="M258" s="1"/>
      <c r="N258" s="1"/>
      <c r="O258" s="1"/>
    </row>
    <row r="259" spans="1:15">
      <c r="B259" s="1"/>
      <c r="C259" s="1"/>
      <c r="F259" s="1"/>
      <c r="H259" s="1"/>
      <c r="I259" s="1"/>
      <c r="J259" s="1"/>
      <c r="K259" s="1"/>
      <c r="L259" s="1"/>
      <c r="M259" s="1"/>
      <c r="N259" s="1"/>
      <c r="O259" s="1"/>
    </row>
    <row r="260" spans="1:15">
      <c r="A260" s="16"/>
      <c r="B260" s="1"/>
      <c r="C260" s="1"/>
      <c r="F260" s="1"/>
      <c r="H260" s="1"/>
      <c r="I260" s="1"/>
      <c r="J260" s="1"/>
      <c r="K260" s="1"/>
      <c r="L260" s="1"/>
      <c r="M260" s="1"/>
      <c r="N260" s="1"/>
      <c r="O260" s="1"/>
    </row>
    <row r="261" spans="1:15">
      <c r="A261" s="16"/>
      <c r="B261" s="1"/>
      <c r="C261" s="1"/>
      <c r="F261" s="1"/>
      <c r="H261" s="1"/>
      <c r="I261" s="1"/>
      <c r="J261" s="1"/>
      <c r="K261" s="1"/>
      <c r="L261" s="1"/>
      <c r="M261" s="1"/>
      <c r="N261" s="1"/>
      <c r="O261" s="1"/>
    </row>
    <row r="262" spans="1:15">
      <c r="A262" s="16"/>
      <c r="B262" s="1"/>
      <c r="C262" s="1"/>
      <c r="F262" s="1"/>
      <c r="H262" s="1"/>
      <c r="I262" s="1"/>
      <c r="J262" s="1"/>
      <c r="K262" s="1"/>
      <c r="L262" s="1"/>
      <c r="M262" s="1"/>
      <c r="N262" s="1"/>
      <c r="O262" s="1"/>
    </row>
    <row r="263" spans="1:15">
      <c r="A263" s="16"/>
      <c r="B263" s="1"/>
      <c r="C263" s="1"/>
      <c r="F263" s="1"/>
      <c r="H263" s="1"/>
      <c r="I263" s="1"/>
      <c r="J263" s="1"/>
      <c r="K263" s="1"/>
      <c r="L263" s="1"/>
      <c r="M263" s="1"/>
      <c r="N263" s="1"/>
      <c r="O263" s="1"/>
    </row>
    <row r="264" spans="1:15">
      <c r="A264" s="16"/>
      <c r="B264" s="1"/>
      <c r="C264" s="1"/>
      <c r="F264" s="1"/>
      <c r="H264" s="1"/>
      <c r="I264" s="1"/>
      <c r="J264" s="1"/>
      <c r="K264" s="1"/>
      <c r="L264" s="1"/>
      <c r="M264" s="1"/>
      <c r="N264" s="1"/>
      <c r="O264" s="1"/>
    </row>
    <row r="265" spans="1:15">
      <c r="A265" s="16"/>
      <c r="B265" s="1"/>
      <c r="C265" s="1"/>
      <c r="F265" s="1"/>
      <c r="H265" s="1"/>
      <c r="I265" s="1"/>
      <c r="J265" s="1"/>
      <c r="K265" s="1"/>
      <c r="L265" s="1"/>
      <c r="M265" s="1"/>
      <c r="N265" s="1"/>
      <c r="O265" s="1"/>
    </row>
    <row r="266" spans="1:15">
      <c r="A266" s="16"/>
      <c r="B266" s="1"/>
      <c r="C266" s="1"/>
      <c r="F266" s="1"/>
      <c r="H266" s="1"/>
      <c r="I266" s="1"/>
      <c r="J266" s="1"/>
      <c r="K266" s="1"/>
      <c r="L266" s="1"/>
      <c r="M266" s="1"/>
      <c r="N266" s="1"/>
      <c r="O266" s="1"/>
    </row>
    <row r="267" spans="1:15">
      <c r="A267" s="16"/>
      <c r="B267" s="1"/>
      <c r="C267" s="1"/>
      <c r="F267" s="1"/>
      <c r="H267" s="1"/>
      <c r="I267" s="1"/>
      <c r="J267" s="1"/>
      <c r="K267" s="1"/>
      <c r="L267" s="1"/>
      <c r="M267" s="1"/>
      <c r="N267" s="1"/>
      <c r="O267" s="1"/>
    </row>
    <row r="268" spans="1:15">
      <c r="A268" s="16"/>
      <c r="B268" s="1"/>
      <c r="F268" s="1"/>
      <c r="H268" s="1"/>
      <c r="I268" s="1"/>
      <c r="J268" s="1"/>
      <c r="K268" s="1"/>
      <c r="L268" s="1"/>
      <c r="M268" s="1"/>
      <c r="N268" s="1"/>
      <c r="O268" s="1"/>
    </row>
    <row r="269" spans="1:15">
      <c r="A269" s="16"/>
      <c r="B269" s="1"/>
      <c r="C269" s="1"/>
      <c r="F269" s="1"/>
      <c r="H269" s="1"/>
      <c r="I269" s="1"/>
      <c r="J269" s="1"/>
      <c r="K269" s="1"/>
      <c r="L269" s="1"/>
      <c r="M269" s="1"/>
      <c r="N269" s="1"/>
      <c r="O269" s="1"/>
    </row>
    <row r="270" spans="1:15">
      <c r="A270" s="16"/>
      <c r="B270" s="1"/>
      <c r="C270" s="1"/>
      <c r="F270" s="1"/>
      <c r="H270" s="1"/>
      <c r="I270" s="1"/>
      <c r="J270" s="1"/>
      <c r="K270" s="1"/>
      <c r="L270" s="1"/>
      <c r="M270" s="1"/>
      <c r="N270" s="1"/>
      <c r="O270" s="1"/>
    </row>
    <row r="271" spans="1:15">
      <c r="A271" s="16"/>
      <c r="B271" s="1"/>
      <c r="C271" s="1"/>
      <c r="F271" s="1"/>
      <c r="H271" s="1"/>
      <c r="I271" s="1"/>
      <c r="J271" s="1"/>
      <c r="K271" s="1"/>
      <c r="L271" s="1"/>
      <c r="M271" s="1"/>
      <c r="N271" s="1"/>
      <c r="O271" s="1"/>
    </row>
    <row r="272" spans="1:15">
      <c r="A272" s="16"/>
      <c r="B272" s="1"/>
      <c r="F272" s="1"/>
      <c r="H272" s="1"/>
      <c r="I272" s="1"/>
      <c r="J272" s="1"/>
      <c r="K272" s="1"/>
      <c r="L272" s="1"/>
      <c r="M272" s="1"/>
      <c r="N272" s="1"/>
      <c r="O272" s="1"/>
    </row>
    <row r="273" spans="1:15">
      <c r="A273" s="16"/>
      <c r="B273" s="1"/>
      <c r="F273" s="1"/>
      <c r="H273" s="1"/>
      <c r="I273" s="1"/>
      <c r="J273" s="1"/>
      <c r="K273" s="1"/>
      <c r="L273" s="1"/>
      <c r="M273" s="1"/>
      <c r="N273" s="1"/>
      <c r="O273" s="1"/>
    </row>
    <row r="274" spans="1:15">
      <c r="A274" s="16"/>
      <c r="B274" s="1"/>
      <c r="F274" s="1"/>
    </row>
    <row r="275" spans="1:15">
      <c r="A275" s="16"/>
      <c r="B275" s="1"/>
      <c r="F275" s="1"/>
    </row>
    <row r="276" spans="1:15">
      <c r="A276" s="16"/>
    </row>
  </sheetData>
  <sheetProtection algorithmName="SHA-512" hashValue="bBsu0JcRtIarQmMhxbM0+DWLbExwfiO1WCICzPQrcGuhBK+lcxuGONsbrr1XPVTuICVtO0xaVh3XoJgYnxgf0g==" saltValue="vLv4ll5PMZ5dKJoybpMHYg==" spinCount="100000" sheet="1" objects="1" scenarios="1" select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DBC3-F323-4DB3-AA08-6318F3192679}">
  <sheetPr>
    <tabColor theme="1"/>
  </sheetPr>
  <dimension ref="A2:G23"/>
  <sheetViews>
    <sheetView showGridLines="0" zoomScaleNormal="100" workbookViewId="0">
      <selection activeCell="D19" sqref="D19"/>
    </sheetView>
  </sheetViews>
  <sheetFormatPr defaultRowHeight="14.4"/>
  <cols>
    <col min="1" max="1" width="7.21875" customWidth="1"/>
    <col min="2" max="2" width="1.44140625" customWidth="1"/>
    <col min="3" max="3" width="38.21875" customWidth="1"/>
    <col min="4" max="4" width="78.77734375" customWidth="1"/>
    <col min="5" max="5" width="1.5546875" customWidth="1"/>
  </cols>
  <sheetData>
    <row r="2" spans="1:4" ht="21.6" customHeight="1">
      <c r="A2" s="1"/>
      <c r="C2" s="179" t="s">
        <v>151</v>
      </c>
      <c r="D2" s="180"/>
    </row>
    <row r="4" spans="1:4">
      <c r="A4" s="1"/>
      <c r="C4" s="54" t="s">
        <v>87</v>
      </c>
      <c r="D4" s="11"/>
    </row>
    <row r="5" spans="1:4">
      <c r="A5" s="1"/>
      <c r="C5" s="172" t="s">
        <v>88</v>
      </c>
      <c r="D5" s="173"/>
    </row>
    <row r="6" spans="1:4">
      <c r="A6" s="1"/>
      <c r="C6" s="174" t="s">
        <v>89</v>
      </c>
      <c r="D6" s="175"/>
    </row>
    <row r="7" spans="1:4">
      <c r="A7" s="1"/>
      <c r="C7" s="174" t="s">
        <v>90</v>
      </c>
      <c r="D7" s="175"/>
    </row>
    <row r="8" spans="1:4">
      <c r="A8" s="1"/>
      <c r="C8" s="174" t="s">
        <v>91</v>
      </c>
      <c r="D8" s="175"/>
    </row>
    <row r="9" spans="1:4">
      <c r="A9" s="1"/>
      <c r="C9" s="174" t="s">
        <v>92</v>
      </c>
      <c r="D9" s="175"/>
    </row>
    <row r="10" spans="1:4">
      <c r="A10" s="1"/>
      <c r="C10" s="176" t="s">
        <v>93</v>
      </c>
      <c r="D10" s="177"/>
    </row>
    <row r="11" spans="1:4">
      <c r="A11" s="1"/>
      <c r="B11" s="1"/>
      <c r="C11" s="1"/>
      <c r="D11" s="1"/>
    </row>
    <row r="12" spans="1:4">
      <c r="A12" s="1"/>
      <c r="C12" s="56" t="s">
        <v>94</v>
      </c>
      <c r="D12" s="55"/>
    </row>
    <row r="13" spans="1:4">
      <c r="A13" s="1"/>
      <c r="C13" s="172" t="s">
        <v>95</v>
      </c>
      <c r="D13" s="173"/>
    </row>
    <row r="14" spans="1:4">
      <c r="A14" s="1"/>
      <c r="C14" s="174" t="s">
        <v>96</v>
      </c>
      <c r="D14" s="175"/>
    </row>
    <row r="15" spans="1:4">
      <c r="A15" s="1"/>
      <c r="C15" s="174" t="s">
        <v>97</v>
      </c>
      <c r="D15" s="175"/>
    </row>
    <row r="16" spans="1:4">
      <c r="A16" s="1"/>
      <c r="C16" s="176" t="s">
        <v>98</v>
      </c>
      <c r="D16" s="178"/>
    </row>
    <row r="18" spans="1:7">
      <c r="A18" s="1"/>
      <c r="C18" s="56" t="s">
        <v>99</v>
      </c>
      <c r="D18" s="55"/>
    </row>
    <row r="19" spans="1:7">
      <c r="A19" s="1"/>
      <c r="C19" s="172" t="s">
        <v>71</v>
      </c>
      <c r="D19" s="173"/>
    </row>
    <row r="20" spans="1:7">
      <c r="A20" s="1"/>
      <c r="C20" s="174" t="s">
        <v>100</v>
      </c>
      <c r="D20" s="175"/>
    </row>
    <row r="21" spans="1:7">
      <c r="A21" s="1"/>
      <c r="C21" s="174" t="s">
        <v>72</v>
      </c>
      <c r="D21" s="175"/>
    </row>
    <row r="22" spans="1:7">
      <c r="A22" s="1"/>
      <c r="C22" s="176" t="s">
        <v>73</v>
      </c>
      <c r="D22" s="178"/>
    </row>
    <row r="23" spans="1:7">
      <c r="A23" s="1"/>
      <c r="B23" s="1"/>
      <c r="C23" s="1"/>
      <c r="D23" s="1"/>
      <c r="E23" s="1"/>
      <c r="F23" s="1"/>
      <c r="G23" s="1"/>
    </row>
  </sheetData>
  <sheetProtection algorithmName="SHA-512" hashValue="Fa9W6gaZjbkGbv/+iyshnIXxKjZceJ+pdFfLIjA17TH90ydgFPfcZBXqD4FPqZFHH7nkWm1L6+QWMCTPWfnl3Q==" saltValue="7iO4XkNj6gFLN1v0PzkkQA==" spinCount="100000" sheet="1" objects="1" scenarios="1" selectLockedCells="1"/>
  <pageMargins left="0.7" right="0.7" top="0.75" bottom="0.75" header="0.3" footer="0.3"/>
  <pageSetup paperSize="9" scale="68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D46FB-C28A-4D4F-AA43-97CE74F794E4}">
  <sheetPr codeName="Taul1">
    <tabColor theme="9" tint="0.39997558519241921"/>
  </sheetPr>
  <dimension ref="A1:X121"/>
  <sheetViews>
    <sheetView showGridLines="0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I15" sqref="I15"/>
    </sheetView>
  </sheetViews>
  <sheetFormatPr defaultRowHeight="14.4"/>
  <cols>
    <col min="1" max="1" width="1.5546875" customWidth="1"/>
    <col min="2" max="2" width="23.44140625" customWidth="1"/>
    <col min="3" max="3" width="25" customWidth="1"/>
    <col min="4" max="4" width="27" customWidth="1"/>
    <col min="5" max="5" width="9.5546875" customWidth="1"/>
    <col min="6" max="8" width="9.77734375" customWidth="1"/>
    <col min="9" max="10" width="10.21875" customWidth="1"/>
    <col min="11" max="11" width="9.44140625" customWidth="1"/>
    <col min="12" max="12" width="13.5546875" customWidth="1"/>
    <col min="13" max="13" width="1.21875" customWidth="1"/>
    <col min="14" max="15" width="9.21875" customWidth="1"/>
    <col min="16" max="16" width="11.77734375" customWidth="1"/>
    <col min="17" max="17" width="6.77734375" customWidth="1"/>
    <col min="18" max="18" width="34.5546875" customWidth="1"/>
    <col min="19" max="19" width="1.21875" customWidth="1"/>
    <col min="20" max="20" width="118.44140625" style="58" customWidth="1"/>
    <col min="21" max="21" width="1.21875" customWidth="1"/>
  </cols>
  <sheetData>
    <row r="1" spans="1:24" ht="6.6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2"/>
      <c r="S1" s="12"/>
      <c r="T1" s="12"/>
      <c r="U1" s="11"/>
      <c r="V1" s="1"/>
      <c r="W1" s="1"/>
    </row>
    <row r="2" spans="1:24" ht="8.5500000000000007" customHeight="1" thickBot="1">
      <c r="A2" s="11"/>
      <c r="B2" s="1"/>
      <c r="C2" s="1"/>
      <c r="D2" s="4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11"/>
      <c r="T2" s="57"/>
      <c r="U2" s="11"/>
      <c r="V2" s="1"/>
      <c r="W2" s="1"/>
    </row>
    <row r="3" spans="1:24" ht="23.1" customHeight="1" thickBot="1">
      <c r="A3" s="11"/>
      <c r="C3" s="92" t="str">
        <f>IF(OR(COUNTIF(B1:B66,"*" &amp; "puuttuu" &amp; "*")&gt;0,COUNTIF(N3:N4,"*" &amp; "Valitse" &amp; "*")&gt;0),"*Tietoja puuttuu","")</f>
        <v>*Tietoja puuttuu</v>
      </c>
      <c r="D3" s="181" t="s">
        <v>54</v>
      </c>
      <c r="E3" s="1"/>
      <c r="F3" s="1"/>
      <c r="G3" s="1"/>
      <c r="H3" s="1"/>
      <c r="I3" s="1"/>
      <c r="J3" s="50" t="s">
        <v>83</v>
      </c>
      <c r="K3" s="1"/>
      <c r="L3" s="105"/>
      <c r="M3" s="1"/>
      <c r="N3" s="92" t="str">
        <f>IF(AND(L3="",L4=""),"* Valitse","")</f>
        <v>* Valitse</v>
      </c>
      <c r="O3" s="1"/>
      <c r="P3" s="1"/>
      <c r="Q3" s="1"/>
      <c r="R3" s="2"/>
      <c r="S3" s="11"/>
      <c r="T3" s="57"/>
      <c r="U3" s="11"/>
      <c r="V3" s="1"/>
      <c r="W3" s="1"/>
    </row>
    <row r="4" spans="1:24" ht="23.1" customHeight="1" thickBot="1">
      <c r="A4" s="11"/>
      <c r="B4" s="1"/>
      <c r="C4" s="1"/>
      <c r="D4" s="49" t="s">
        <v>82</v>
      </c>
      <c r="E4" s="1"/>
      <c r="F4" s="1"/>
      <c r="G4" s="1"/>
      <c r="H4" s="1"/>
      <c r="I4" s="1"/>
      <c r="J4" s="50" t="s">
        <v>6</v>
      </c>
      <c r="K4" s="1"/>
      <c r="L4" s="105"/>
      <c r="M4" s="1"/>
      <c r="N4" s="92" t="str">
        <f>IF(AND(L3="",L4=""),"* Valitse","")</f>
        <v>* Valitse</v>
      </c>
      <c r="O4" s="1"/>
      <c r="P4" s="1"/>
      <c r="Q4" s="1"/>
      <c r="R4" s="2"/>
      <c r="S4" s="11"/>
      <c r="T4" s="57"/>
      <c r="U4" s="11"/>
      <c r="V4" s="1"/>
      <c r="W4" s="1"/>
    </row>
    <row r="5" spans="1:24" ht="30" customHeight="1">
      <c r="A5" s="11"/>
      <c r="B5" s="1"/>
      <c r="C5" s="1"/>
      <c r="D5" s="260" t="s">
        <v>4</v>
      </c>
      <c r="E5" s="260"/>
      <c r="F5" s="260"/>
      <c r="G5" s="61"/>
      <c r="H5" s="52"/>
      <c r="I5" s="52"/>
      <c r="J5" s="61"/>
      <c r="K5" s="52"/>
      <c r="L5" s="17"/>
      <c r="M5" s="242"/>
      <c r="N5" s="261" t="s">
        <v>75</v>
      </c>
      <c r="O5" s="262"/>
      <c r="P5" s="262"/>
      <c r="Q5" s="262"/>
      <c r="R5" s="263"/>
      <c r="S5" s="1"/>
      <c r="T5" s="60" t="s">
        <v>99</v>
      </c>
      <c r="U5" s="11"/>
      <c r="V5" s="1"/>
      <c r="W5" s="1"/>
      <c r="X5" s="1"/>
    </row>
    <row r="6" spans="1:24" s="4" customFormat="1" ht="55.2">
      <c r="A6" s="13"/>
      <c r="B6" s="250" t="s">
        <v>125</v>
      </c>
      <c r="C6" s="251"/>
      <c r="D6" s="62" t="s">
        <v>79</v>
      </c>
      <c r="E6" s="63" t="s">
        <v>7</v>
      </c>
      <c r="F6" s="63" t="s">
        <v>8</v>
      </c>
      <c r="G6" s="33" t="s">
        <v>9</v>
      </c>
      <c r="H6" s="64" t="s">
        <v>10</v>
      </c>
      <c r="I6" s="33" t="s">
        <v>11</v>
      </c>
      <c r="J6" s="33" t="s">
        <v>12</v>
      </c>
      <c r="K6" s="33" t="s">
        <v>76</v>
      </c>
      <c r="L6" s="64" t="s">
        <v>13</v>
      </c>
      <c r="M6" s="65"/>
      <c r="N6" s="66" t="s">
        <v>155</v>
      </c>
      <c r="O6" s="33" t="s">
        <v>14</v>
      </c>
      <c r="P6" s="47" t="s">
        <v>15</v>
      </c>
      <c r="Q6" s="33" t="s">
        <v>74</v>
      </c>
      <c r="R6" s="67" t="s">
        <v>80</v>
      </c>
      <c r="S6" s="1"/>
      <c r="T6" s="59" t="s">
        <v>101</v>
      </c>
      <c r="U6" s="13"/>
      <c r="V6" s="3"/>
      <c r="W6" s="3"/>
      <c r="X6" s="3"/>
    </row>
    <row r="7" spans="1:24">
      <c r="A7" s="21" t="s">
        <v>120</v>
      </c>
      <c r="B7" s="21"/>
      <c r="C7" s="21"/>
      <c r="D7" s="35"/>
      <c r="E7" s="32"/>
      <c r="F7" s="32"/>
      <c r="G7" s="32"/>
      <c r="H7" s="32"/>
      <c r="I7" s="32"/>
      <c r="J7" s="32"/>
      <c r="K7" s="32"/>
      <c r="L7" s="30"/>
      <c r="N7" s="37"/>
      <c r="O7" s="32"/>
      <c r="P7" s="32"/>
      <c r="Q7" s="32"/>
      <c r="R7" s="233"/>
      <c r="S7" s="1"/>
      <c r="T7" s="98"/>
      <c r="U7" s="11"/>
      <c r="V7" s="1"/>
      <c r="W7" s="1"/>
      <c r="X7" s="1"/>
    </row>
    <row r="8" spans="1:24">
      <c r="A8" s="22"/>
      <c r="B8" s="254" t="str">
        <f>IF(T8="Kirjoita tähän mitä tehdään","Energiakorjauksen suunnittelutyö *Rakennusselostus puuttuu","Energiakorjauksen suunnittelutyö")</f>
        <v>Energiakorjauksen suunnittelutyö</v>
      </c>
      <c r="C8" s="256"/>
      <c r="D8" s="133"/>
      <c r="E8" s="134"/>
      <c r="F8" s="149"/>
      <c r="G8" s="134"/>
      <c r="H8" s="219">
        <f t="shared" ref="H8:H13" si="0">E8*G8</f>
        <v>0</v>
      </c>
      <c r="I8" s="133"/>
      <c r="J8" s="133"/>
      <c r="K8" s="133"/>
      <c r="L8" s="219">
        <f t="shared" ref="L8:L23" si="1">H8+I8+(J8*K8)</f>
        <v>0</v>
      </c>
      <c r="M8" s="78"/>
      <c r="N8" s="144"/>
      <c r="O8" s="145"/>
      <c r="P8" s="135">
        <f t="shared" ref="P8:P13" si="2">N8*20+O8*60</f>
        <v>0</v>
      </c>
      <c r="Q8" s="146"/>
      <c r="R8" s="147"/>
      <c r="S8" s="1">
        <f>L8+P8</f>
        <v>0</v>
      </c>
      <c r="T8" s="79" t="str" cm="1">
        <f t="array" ref="T8">IF(S8:S8=0,"Ei toimenpiteitä","Kirjoita tähän mitä tehdään")</f>
        <v>Ei toimenpiteitä</v>
      </c>
      <c r="U8" s="11"/>
      <c r="V8" s="1"/>
      <c r="W8" s="1"/>
      <c r="X8" s="1"/>
    </row>
    <row r="9" spans="1:24">
      <c r="A9" s="22"/>
      <c r="B9" s="248" t="str">
        <f>IF(T9="Kirjoita tähän mitä tehdään","Sähkö- ja automaatiosuunnittelu *Rakennusselostus puuttuu","Sähkö- ja automaatiosuunnittelu")</f>
        <v>Sähkö- ja automaatiosuunnittelu</v>
      </c>
      <c r="C9" s="259"/>
      <c r="D9" s="137"/>
      <c r="E9" s="138"/>
      <c r="F9" s="149"/>
      <c r="G9" s="138"/>
      <c r="H9" s="220">
        <f t="shared" si="0"/>
        <v>0</v>
      </c>
      <c r="I9" s="137"/>
      <c r="J9" s="137"/>
      <c r="K9" s="137"/>
      <c r="L9" s="220">
        <f t="shared" si="1"/>
        <v>0</v>
      </c>
      <c r="M9" s="78"/>
      <c r="N9" s="148"/>
      <c r="O9" s="149"/>
      <c r="P9" s="139">
        <f t="shared" si="2"/>
        <v>0</v>
      </c>
      <c r="Q9" s="150"/>
      <c r="R9" s="151"/>
      <c r="S9" s="1">
        <f t="shared" ref="S9:S66" si="3">L9+P9</f>
        <v>0</v>
      </c>
      <c r="T9" s="79" t="str" cm="1">
        <f t="array" ref="T9">IF(S9:S9=0,"Ei toimenpiteitä","Kirjoita tähän mitä tehdään")</f>
        <v>Ei toimenpiteitä</v>
      </c>
      <c r="U9" s="11"/>
      <c r="V9" s="1"/>
      <c r="W9" s="1"/>
      <c r="X9" s="1"/>
    </row>
    <row r="10" spans="1:24">
      <c r="A10" s="22"/>
      <c r="B10" s="248" t="str">
        <f>IF(T10="Kirjoita tähän mitä tehdään","Vakuutukset *Rakennusselostus puuttuu","Vakuutukset")</f>
        <v>Vakuutukset</v>
      </c>
      <c r="C10" s="259"/>
      <c r="D10" s="137"/>
      <c r="E10" s="138"/>
      <c r="F10" s="149"/>
      <c r="G10" s="138"/>
      <c r="H10" s="220">
        <f t="shared" si="0"/>
        <v>0</v>
      </c>
      <c r="I10" s="137"/>
      <c r="J10" s="137"/>
      <c r="K10" s="137"/>
      <c r="L10" s="220">
        <f t="shared" si="1"/>
        <v>0</v>
      </c>
      <c r="M10" s="78"/>
      <c r="N10" s="148"/>
      <c r="O10" s="149"/>
      <c r="P10" s="139">
        <f t="shared" si="2"/>
        <v>0</v>
      </c>
      <c r="Q10" s="150"/>
      <c r="R10" s="151"/>
      <c r="S10" s="1">
        <f t="shared" si="3"/>
        <v>0</v>
      </c>
      <c r="T10" s="79" t="str" cm="1">
        <f t="array" ref="T10">IF(S10:S10=0,"Ei toimenpiteitä","Kirjoita tähän mitä tehdään")</f>
        <v>Ei toimenpiteitä</v>
      </c>
      <c r="U10" s="11"/>
      <c r="V10" s="1"/>
      <c r="W10" s="1"/>
      <c r="X10" s="1"/>
    </row>
    <row r="11" spans="1:24">
      <c r="A11" s="22"/>
      <c r="B11" s="248" t="str">
        <f>IF(T11="Kirjoita tähän mitä tehdään","Lupa- ja liittymismaksut *Rakennusselostus puuttuu","Lupa- ja liittymismaksut")</f>
        <v>Lupa- ja liittymismaksut</v>
      </c>
      <c r="C11" s="259"/>
      <c r="D11" s="137"/>
      <c r="E11" s="138"/>
      <c r="F11" s="149"/>
      <c r="G11" s="138"/>
      <c r="H11" s="220">
        <f t="shared" si="0"/>
        <v>0</v>
      </c>
      <c r="I11" s="137"/>
      <c r="J11" s="137"/>
      <c r="K11" s="137"/>
      <c r="L11" s="220">
        <f t="shared" si="1"/>
        <v>0</v>
      </c>
      <c r="M11" s="78"/>
      <c r="N11" s="148"/>
      <c r="O11" s="149"/>
      <c r="P11" s="139">
        <f t="shared" si="2"/>
        <v>0</v>
      </c>
      <c r="Q11" s="150"/>
      <c r="R11" s="151"/>
      <c r="S11" s="1">
        <f t="shared" si="3"/>
        <v>0</v>
      </c>
      <c r="T11" s="79" t="str" cm="1">
        <f t="array" ref="T11">IF(S11:S11=0,"Ei toimenpiteitä","Kirjoita tähän mitä tehdään")</f>
        <v>Ei toimenpiteitä</v>
      </c>
      <c r="U11" s="11"/>
      <c r="V11" s="1"/>
      <c r="W11" s="1"/>
      <c r="X11" s="1"/>
    </row>
    <row r="12" spans="1:24">
      <c r="A12" s="22"/>
      <c r="B12" s="248" t="str">
        <f>IF(T12="Kirjoita tähän mitä tehdään","Asbestikartoitus *Rakennusselostus puuttuu","Asbestikartoitus")</f>
        <v>Asbestikartoitus</v>
      </c>
      <c r="C12" s="259"/>
      <c r="D12" s="137"/>
      <c r="E12" s="138"/>
      <c r="F12" s="149"/>
      <c r="G12" s="138"/>
      <c r="H12" s="220">
        <f t="shared" si="0"/>
        <v>0</v>
      </c>
      <c r="I12" s="137"/>
      <c r="J12" s="137"/>
      <c r="K12" s="137"/>
      <c r="L12" s="220">
        <f t="shared" si="1"/>
        <v>0</v>
      </c>
      <c r="M12" s="78"/>
      <c r="N12" s="148"/>
      <c r="O12" s="149"/>
      <c r="P12" s="139">
        <f t="shared" si="2"/>
        <v>0</v>
      </c>
      <c r="Q12" s="150"/>
      <c r="R12" s="151"/>
      <c r="S12" s="1">
        <f t="shared" si="3"/>
        <v>0</v>
      </c>
      <c r="T12" s="79" t="str" cm="1">
        <f t="array" ref="T12">IF(S12:S12=0,"Ei toimenpiteitä","Kirjoita tähän mitä tehdään")</f>
        <v>Ei toimenpiteitä</v>
      </c>
      <c r="U12" s="11"/>
      <c r="V12" s="1"/>
      <c r="W12" s="1"/>
      <c r="X12" s="1"/>
    </row>
    <row r="13" spans="1:24">
      <c r="A13" s="22"/>
      <c r="B13" s="159" t="str">
        <f>IF(T13="Kirjoita tähän mitä tehdään","Muu maksu: *Rakennusselostus puuttuu","Muu maksu:")</f>
        <v>Muu maksu:</v>
      </c>
      <c r="C13" s="244"/>
      <c r="D13" s="141"/>
      <c r="E13" s="142"/>
      <c r="F13" s="149"/>
      <c r="G13" s="142"/>
      <c r="H13" s="221">
        <f t="shared" si="0"/>
        <v>0</v>
      </c>
      <c r="I13" s="141"/>
      <c r="J13" s="141"/>
      <c r="K13" s="141"/>
      <c r="L13" s="221">
        <f t="shared" si="1"/>
        <v>0</v>
      </c>
      <c r="M13" s="78"/>
      <c r="N13" s="152"/>
      <c r="O13" s="153"/>
      <c r="P13" s="143">
        <f t="shared" si="2"/>
        <v>0</v>
      </c>
      <c r="Q13" s="154"/>
      <c r="R13" s="155"/>
      <c r="S13" s="1">
        <f t="shared" si="3"/>
        <v>0</v>
      </c>
      <c r="T13" s="79" t="str" cm="1">
        <f t="array" ref="T13">IF(S13:S13=0,"Ei toimenpiteitä","Kirjoita tähän mitä tehdään")</f>
        <v>Ei toimenpiteitä</v>
      </c>
      <c r="U13" s="11"/>
      <c r="V13" s="1"/>
      <c r="W13" s="1"/>
      <c r="X13" s="1"/>
    </row>
    <row r="14" spans="1:24">
      <c r="A14" s="21" t="s">
        <v>25</v>
      </c>
      <c r="B14" s="21"/>
      <c r="C14" s="21"/>
      <c r="D14" s="75"/>
      <c r="E14" s="76"/>
      <c r="F14" s="76"/>
      <c r="G14" s="76"/>
      <c r="H14" s="76"/>
      <c r="I14" s="76"/>
      <c r="J14" s="76"/>
      <c r="K14" s="76"/>
      <c r="L14" s="77"/>
      <c r="M14" s="10"/>
      <c r="N14" s="90"/>
      <c r="O14" s="91"/>
      <c r="P14" s="76"/>
      <c r="Q14" s="76"/>
      <c r="R14" s="234"/>
      <c r="S14" s="1">
        <f t="shared" si="3"/>
        <v>0</v>
      </c>
      <c r="T14" s="80"/>
      <c r="U14" s="11"/>
      <c r="V14" s="1"/>
      <c r="W14" s="1"/>
      <c r="X14" s="1"/>
    </row>
    <row r="15" spans="1:24">
      <c r="A15" s="22"/>
      <c r="B15" s="254" t="str">
        <f>IF(T15="Kirjoita tähän mitä tehdään","Ikkunoiden ja karmien kunnostaminen *Rakennusselostus puuttuu","Ikkunoiden ja karmien kunnostaminen")</f>
        <v>Ikkunoiden ja karmien kunnostaminen</v>
      </c>
      <c r="C15" s="255"/>
      <c r="D15" s="137"/>
      <c r="E15" s="138"/>
      <c r="F15" s="149"/>
      <c r="G15" s="138"/>
      <c r="H15" s="220">
        <f t="shared" ref="H15:H66" si="4">E15*G15</f>
        <v>0</v>
      </c>
      <c r="I15" s="137"/>
      <c r="J15" s="137"/>
      <c r="K15" s="137"/>
      <c r="L15" s="220">
        <f t="shared" si="1"/>
        <v>0</v>
      </c>
      <c r="M15" s="78"/>
      <c r="N15" s="148"/>
      <c r="O15" s="149"/>
      <c r="P15" s="139">
        <f t="shared" ref="P15:P66" si="5">N15*20+O15*60</f>
        <v>0</v>
      </c>
      <c r="Q15" s="150"/>
      <c r="R15" s="151"/>
      <c r="S15" s="1">
        <f t="shared" si="3"/>
        <v>0</v>
      </c>
      <c r="T15" s="79" t="str" cm="1">
        <f t="array" ref="T15">IF(S15:S15=0,"Ei toimenpiteitä","Kirjoita tähän mitä tehdään")</f>
        <v>Ei toimenpiteitä</v>
      </c>
      <c r="U15" s="11"/>
      <c r="V15" s="1"/>
      <c r="W15" s="1"/>
      <c r="X15" s="1"/>
    </row>
    <row r="16" spans="1:24">
      <c r="A16" s="22"/>
      <c r="B16" s="248" t="str">
        <f>IF(T16="Kirjoita tähän mitä tehdään","Ikkunoiden uusiminen *Rakennusselostus puuttuu","Ikkunoiden uusiminen")</f>
        <v>Ikkunoiden uusiminen</v>
      </c>
      <c r="C16" s="249"/>
      <c r="D16" s="137"/>
      <c r="E16" s="138"/>
      <c r="F16" s="149"/>
      <c r="G16" s="138"/>
      <c r="H16" s="220">
        <f t="shared" si="4"/>
        <v>0</v>
      </c>
      <c r="I16" s="137"/>
      <c r="J16" s="137"/>
      <c r="K16" s="137"/>
      <c r="L16" s="220">
        <f t="shared" si="1"/>
        <v>0</v>
      </c>
      <c r="M16" s="78"/>
      <c r="N16" s="148"/>
      <c r="O16" s="149"/>
      <c r="P16" s="139">
        <f t="shared" si="5"/>
        <v>0</v>
      </c>
      <c r="Q16" s="150"/>
      <c r="R16" s="151"/>
      <c r="S16" s="1">
        <f t="shared" si="3"/>
        <v>0</v>
      </c>
      <c r="T16" s="79" t="str" cm="1">
        <f t="array" ref="T16">IF(S16:S16=0,"Ei toimenpiteitä","Kirjoita tähän mitä tehdään")</f>
        <v>Ei toimenpiteitä</v>
      </c>
      <c r="U16" s="11"/>
      <c r="V16" s="1"/>
      <c r="W16" s="1"/>
      <c r="X16" s="1"/>
    </row>
    <row r="17" spans="1:24">
      <c r="A17" s="22"/>
      <c r="B17" s="248" t="str">
        <f>IF(T17="Kirjoita tähän mitä tehdään","Ulko-ovien kunnostaminen *Rakennusselostus puuttuu","Ulko-ovien kunnostaminen")</f>
        <v>Ulko-ovien kunnostaminen</v>
      </c>
      <c r="C17" s="249"/>
      <c r="D17" s="137"/>
      <c r="E17" s="138"/>
      <c r="F17" s="149"/>
      <c r="G17" s="138"/>
      <c r="H17" s="220">
        <f t="shared" si="4"/>
        <v>0</v>
      </c>
      <c r="I17" s="137"/>
      <c r="J17" s="137"/>
      <c r="K17" s="137"/>
      <c r="L17" s="220">
        <f t="shared" si="1"/>
        <v>0</v>
      </c>
      <c r="M17" s="78"/>
      <c r="N17" s="148"/>
      <c r="O17" s="149"/>
      <c r="P17" s="139">
        <f t="shared" si="5"/>
        <v>0</v>
      </c>
      <c r="Q17" s="150"/>
      <c r="R17" s="151"/>
      <c r="S17" s="1">
        <f t="shared" si="3"/>
        <v>0</v>
      </c>
      <c r="T17" s="79" t="str" cm="1">
        <f t="array" ref="T17">IF(S17:S17=0,"Ei toimenpiteitä","Kirjoita tähän mitä tehdään")</f>
        <v>Ei toimenpiteitä</v>
      </c>
      <c r="U17" s="11"/>
      <c r="V17" s="1"/>
      <c r="W17" s="1"/>
      <c r="X17" s="1"/>
    </row>
    <row r="18" spans="1:24">
      <c r="A18" s="22"/>
      <c r="B18" s="248" t="str">
        <f>IF(T18="Kirjoita tähän mitä tehdään","Ulko-ovien uusiminen *Rakennusselostus puuttuu","Ulko-ovien uusiminen")</f>
        <v>Ulko-ovien uusiminen</v>
      </c>
      <c r="C18" s="249"/>
      <c r="D18" s="137"/>
      <c r="E18" s="138"/>
      <c r="F18" s="149"/>
      <c r="G18" s="138"/>
      <c r="H18" s="220">
        <f t="shared" si="4"/>
        <v>0</v>
      </c>
      <c r="I18" s="137"/>
      <c r="J18" s="137"/>
      <c r="K18" s="137"/>
      <c r="L18" s="220">
        <f t="shared" si="1"/>
        <v>0</v>
      </c>
      <c r="M18" s="78"/>
      <c r="N18" s="148"/>
      <c r="O18" s="149"/>
      <c r="P18" s="139">
        <f t="shared" si="5"/>
        <v>0</v>
      </c>
      <c r="Q18" s="150"/>
      <c r="R18" s="151"/>
      <c r="S18" s="1">
        <f t="shared" si="3"/>
        <v>0</v>
      </c>
      <c r="T18" s="79" t="str" cm="1">
        <f t="array" ref="T18">IF(S18:S18=0,"Ei toimenpiteitä","Kirjoita tähän mitä tehdään")</f>
        <v>Ei toimenpiteitä</v>
      </c>
      <c r="U18" s="11"/>
      <c r="V18" s="1"/>
      <c r="W18" s="1"/>
      <c r="X18" s="1"/>
    </row>
    <row r="19" spans="1:24">
      <c r="A19" s="21" t="s">
        <v>29</v>
      </c>
      <c r="B19" s="21"/>
      <c r="C19" s="21"/>
      <c r="D19" s="75"/>
      <c r="E19" s="76"/>
      <c r="F19" s="76"/>
      <c r="G19" s="76"/>
      <c r="H19" s="76"/>
      <c r="I19" s="76"/>
      <c r="J19" s="76"/>
      <c r="K19" s="76"/>
      <c r="L19" s="77"/>
      <c r="M19" s="10"/>
      <c r="N19" s="90"/>
      <c r="O19" s="91"/>
      <c r="P19" s="76"/>
      <c r="Q19" s="76"/>
      <c r="R19" s="234"/>
      <c r="S19" s="1">
        <f t="shared" si="3"/>
        <v>0</v>
      </c>
      <c r="T19" s="80"/>
      <c r="U19" s="11"/>
      <c r="V19" s="1"/>
      <c r="W19" s="1"/>
      <c r="X19" s="1"/>
    </row>
    <row r="20" spans="1:24">
      <c r="A20" s="22"/>
      <c r="B20" s="257" t="str">
        <f>IF(T20="Kirjoita tähän mitä tehdään","Ulkoseinän koolaus ja lisäeristäminen *Rakennusselostus puuttuu","Ulkoseinän koolaus ja lisäeristäminen")</f>
        <v>Ulkoseinän koolaus ja lisäeristäminen</v>
      </c>
      <c r="C20" s="258"/>
      <c r="D20" s="137"/>
      <c r="E20" s="138"/>
      <c r="F20" s="149"/>
      <c r="G20" s="138"/>
      <c r="H20" s="220">
        <f t="shared" si="4"/>
        <v>0</v>
      </c>
      <c r="I20" s="137"/>
      <c r="J20" s="137"/>
      <c r="K20" s="137"/>
      <c r="L20" s="220">
        <f t="shared" si="1"/>
        <v>0</v>
      </c>
      <c r="M20" s="78"/>
      <c r="N20" s="148"/>
      <c r="O20" s="149"/>
      <c r="P20" s="139">
        <f t="shared" si="5"/>
        <v>0</v>
      </c>
      <c r="Q20" s="150"/>
      <c r="R20" s="151"/>
      <c r="S20" s="1">
        <f t="shared" si="3"/>
        <v>0</v>
      </c>
      <c r="T20" s="79" t="str" cm="1">
        <f t="array" ref="T20">IF(S20:S20=0,"Ei toimenpiteitä","Kirjoita tähän mitä tehdään")</f>
        <v>Ei toimenpiteitä</v>
      </c>
      <c r="U20" s="11"/>
      <c r="V20" s="1"/>
      <c r="W20" s="1"/>
      <c r="X20" s="1"/>
    </row>
    <row r="21" spans="1:24">
      <c r="A21" s="22"/>
      <c r="B21" s="248" t="str">
        <f>IF(T21="Kirjoita tähän mitä tehdään","Yläpohjan lisäeristäminen *Rakennusselostus puuttuu","Yläpohjan lisäeristäminen")</f>
        <v>Yläpohjan lisäeristäminen</v>
      </c>
      <c r="C21" s="249"/>
      <c r="D21" s="137"/>
      <c r="E21" s="138"/>
      <c r="F21" s="149"/>
      <c r="G21" s="138"/>
      <c r="H21" s="220">
        <f t="shared" si="4"/>
        <v>0</v>
      </c>
      <c r="I21" s="137"/>
      <c r="J21" s="137"/>
      <c r="K21" s="137"/>
      <c r="L21" s="220">
        <f t="shared" si="1"/>
        <v>0</v>
      </c>
      <c r="M21" s="78"/>
      <c r="N21" s="148"/>
      <c r="O21" s="149"/>
      <c r="P21" s="139">
        <f t="shared" si="5"/>
        <v>0</v>
      </c>
      <c r="Q21" s="150"/>
      <c r="R21" s="151"/>
      <c r="S21" s="1">
        <f t="shared" si="3"/>
        <v>0</v>
      </c>
      <c r="T21" s="79" t="str" cm="1">
        <f t="array" ref="T21">IF(S21:S21=0,"Ei toimenpiteitä","Kirjoita tähän mitä tehdään")</f>
        <v>Ei toimenpiteitä</v>
      </c>
      <c r="U21" s="11"/>
      <c r="V21" s="1"/>
      <c r="W21" s="1"/>
      <c r="X21" s="1"/>
    </row>
    <row r="22" spans="1:24">
      <c r="A22" s="22"/>
      <c r="B22" s="248" t="str">
        <f>IF(T22="Kirjoita tähän mitä tehdään","Alapohjan lisäeristäminen *Rakennusselostus puuttuu","Alapohjan lisäeristäminen")</f>
        <v>Alapohjan lisäeristäminen</v>
      </c>
      <c r="C22" s="249"/>
      <c r="D22" s="137"/>
      <c r="E22" s="138"/>
      <c r="F22" s="149"/>
      <c r="G22" s="138"/>
      <c r="H22" s="220">
        <f t="shared" si="4"/>
        <v>0</v>
      </c>
      <c r="I22" s="137"/>
      <c r="J22" s="137"/>
      <c r="K22" s="137"/>
      <c r="L22" s="220">
        <f t="shared" si="1"/>
        <v>0</v>
      </c>
      <c r="M22" s="78"/>
      <c r="N22" s="148"/>
      <c r="O22" s="149"/>
      <c r="P22" s="139">
        <f t="shared" si="5"/>
        <v>0</v>
      </c>
      <c r="Q22" s="150"/>
      <c r="R22" s="151"/>
      <c r="S22" s="1">
        <f t="shared" si="3"/>
        <v>0</v>
      </c>
      <c r="T22" s="79" t="str" cm="1">
        <f t="array" ref="T22">IF(S22:S22=0,"Ei toimenpiteitä","Kirjoita tähän mitä tehdään")</f>
        <v>Ei toimenpiteitä</v>
      </c>
      <c r="U22" s="11"/>
      <c r="V22" s="1"/>
      <c r="W22" s="1"/>
      <c r="X22" s="1"/>
    </row>
    <row r="23" spans="1:24">
      <c r="A23" s="22"/>
      <c r="B23" s="248" t="str">
        <f>IF(T23="Kirjoita tähän mitä tehdään","Rakenteiden tiivistäminen *Rakennusselostus puuttuu","Rakenteiden tiivistäminen")</f>
        <v>Rakenteiden tiivistäminen</v>
      </c>
      <c r="C23" s="249"/>
      <c r="D23" s="137"/>
      <c r="E23" s="138"/>
      <c r="F23" s="149"/>
      <c r="G23" s="138"/>
      <c r="H23" s="220">
        <f t="shared" si="4"/>
        <v>0</v>
      </c>
      <c r="I23" s="137"/>
      <c r="J23" s="137"/>
      <c r="K23" s="137"/>
      <c r="L23" s="220">
        <f t="shared" si="1"/>
        <v>0</v>
      </c>
      <c r="M23" s="78"/>
      <c r="N23" s="148"/>
      <c r="O23" s="149"/>
      <c r="P23" s="139">
        <f t="shared" si="5"/>
        <v>0</v>
      </c>
      <c r="Q23" s="150"/>
      <c r="R23" s="151"/>
      <c r="S23" s="1">
        <f t="shared" si="3"/>
        <v>0</v>
      </c>
      <c r="T23" s="79" t="str" cm="1">
        <f t="array" ref="T23">IF(S23:S23=0,"Ei toimenpiteitä","Kirjoita tähän mitä tehdään")</f>
        <v>Ei toimenpiteitä</v>
      </c>
      <c r="U23" s="11"/>
      <c r="V23" s="1"/>
      <c r="W23" s="1"/>
      <c r="X23" s="1"/>
    </row>
    <row r="24" spans="1:24">
      <c r="A24" s="22"/>
      <c r="B24" s="248" t="str">
        <f>IF(T24="Kirjoita tähän mitä tehdään","Perustusten lisäeristäminen *Rakennusselostus puuttuu","Perustusten lisäeristäminen")</f>
        <v>Perustusten lisäeristäminen</v>
      </c>
      <c r="C24" s="249"/>
      <c r="D24" s="137"/>
      <c r="E24" s="138"/>
      <c r="F24" s="149"/>
      <c r="G24" s="138"/>
      <c r="H24" s="220">
        <f t="shared" si="4"/>
        <v>0</v>
      </c>
      <c r="I24" s="137"/>
      <c r="J24" s="137"/>
      <c r="K24" s="137"/>
      <c r="L24" s="220">
        <f t="shared" ref="L24:L66" si="6">H24+I24+(J24*K24)</f>
        <v>0</v>
      </c>
      <c r="M24" s="78"/>
      <c r="N24" s="148"/>
      <c r="O24" s="149"/>
      <c r="P24" s="139">
        <f t="shared" si="5"/>
        <v>0</v>
      </c>
      <c r="Q24" s="150"/>
      <c r="R24" s="151"/>
      <c r="S24" s="1">
        <f t="shared" si="3"/>
        <v>0</v>
      </c>
      <c r="T24" s="79" t="str" cm="1">
        <f t="array" ref="T24">IF(S24:S24=0,"Ei toimenpiteitä","Kirjoita tähän mitä tehdään")</f>
        <v>Ei toimenpiteitä</v>
      </c>
      <c r="U24" s="11"/>
      <c r="V24" s="1"/>
      <c r="W24" s="1"/>
      <c r="X24" s="1"/>
    </row>
    <row r="25" spans="1:24">
      <c r="A25" s="22"/>
      <c r="B25" s="161" t="str">
        <f>IF(T25="Kirjoita tähän mitä tehdään","Muu lisäeristäminen: *Rakennusselostus puuttuu","Muu lisäeristäminen:")</f>
        <v>Muu lisäeristäminen:</v>
      </c>
      <c r="C25" s="243"/>
      <c r="D25" s="137"/>
      <c r="E25" s="138"/>
      <c r="F25" s="149"/>
      <c r="G25" s="138"/>
      <c r="H25" s="220">
        <f t="shared" si="4"/>
        <v>0</v>
      </c>
      <c r="I25" s="137"/>
      <c r="J25" s="137"/>
      <c r="K25" s="137"/>
      <c r="L25" s="220">
        <f t="shared" si="6"/>
        <v>0</v>
      </c>
      <c r="M25" s="78"/>
      <c r="N25" s="148"/>
      <c r="O25" s="149"/>
      <c r="P25" s="139">
        <f t="shared" si="5"/>
        <v>0</v>
      </c>
      <c r="Q25" s="150"/>
      <c r="R25" s="151"/>
      <c r="S25" s="1">
        <f t="shared" si="3"/>
        <v>0</v>
      </c>
      <c r="T25" s="79" t="str" cm="1">
        <f t="array" ref="T25">IF(S25:S25=0,"Ei toimenpiteitä","Kirjoita tähän mitä tehdään")</f>
        <v>Ei toimenpiteitä</v>
      </c>
      <c r="U25" s="11"/>
      <c r="V25" s="1"/>
      <c r="W25" s="1"/>
      <c r="X25" s="1"/>
    </row>
    <row r="26" spans="1:24">
      <c r="A26" s="21" t="s">
        <v>32</v>
      </c>
      <c r="B26" s="21"/>
      <c r="C26" s="21"/>
      <c r="D26" s="75"/>
      <c r="E26" s="76"/>
      <c r="F26" s="76"/>
      <c r="G26" s="76"/>
      <c r="H26" s="76"/>
      <c r="I26" s="76"/>
      <c r="J26" s="76"/>
      <c r="K26" s="76"/>
      <c r="L26" s="77"/>
      <c r="M26" s="10"/>
      <c r="N26" s="90"/>
      <c r="O26" s="91"/>
      <c r="P26" s="76"/>
      <c r="Q26" s="76"/>
      <c r="R26" s="234"/>
      <c r="S26" s="1">
        <f t="shared" si="3"/>
        <v>0</v>
      </c>
      <c r="T26" s="80"/>
      <c r="U26" s="11"/>
      <c r="V26" s="1"/>
      <c r="W26" s="1"/>
      <c r="X26" s="1"/>
    </row>
    <row r="27" spans="1:24">
      <c r="A27" s="22"/>
      <c r="B27" s="254" t="str">
        <f>IF(T27="Kirjoita tähän mitä tehdään","Painovoimaisen ilmanvaihdon kunnostaminen *Rakennusselostus puuttuu","Painovoimaisen ilmanvaihdon kunnostaminen")</f>
        <v>Painovoimaisen ilmanvaihdon kunnostaminen</v>
      </c>
      <c r="C27" s="255"/>
      <c r="D27" s="137"/>
      <c r="E27" s="138"/>
      <c r="F27" s="149"/>
      <c r="G27" s="138"/>
      <c r="H27" s="220">
        <f t="shared" si="4"/>
        <v>0</v>
      </c>
      <c r="I27" s="137"/>
      <c r="J27" s="137"/>
      <c r="K27" s="137"/>
      <c r="L27" s="220">
        <f t="shared" si="6"/>
        <v>0</v>
      </c>
      <c r="M27" s="78"/>
      <c r="N27" s="148"/>
      <c r="O27" s="149"/>
      <c r="P27" s="139">
        <f t="shared" si="5"/>
        <v>0</v>
      </c>
      <c r="Q27" s="150"/>
      <c r="R27" s="151"/>
      <c r="S27" s="1">
        <f t="shared" si="3"/>
        <v>0</v>
      </c>
      <c r="T27" s="79" t="str" cm="1">
        <f t="array" ref="T27">IF(S27:S27=0,"Ei toimenpiteitä","Kirjoita tähän mitä tehdään")</f>
        <v>Ei toimenpiteitä</v>
      </c>
      <c r="U27" s="11"/>
      <c r="V27" s="1"/>
      <c r="W27" s="1"/>
      <c r="X27" s="1"/>
    </row>
    <row r="28" spans="1:24">
      <c r="A28" s="22"/>
      <c r="B28" s="248" t="str">
        <f>IF(T28="Kirjoita tähän mitä tehdään","Ilmanvaihtokanavien nuohoaminen *Rakennusselostus puuttuu","Ilmanvaihtokanavien nuohoaminen")</f>
        <v>Ilmanvaihtokanavien nuohoaminen</v>
      </c>
      <c r="C28" s="249"/>
      <c r="D28" s="137"/>
      <c r="E28" s="138"/>
      <c r="F28" s="149"/>
      <c r="G28" s="138"/>
      <c r="H28" s="220">
        <f t="shared" si="4"/>
        <v>0</v>
      </c>
      <c r="I28" s="137"/>
      <c r="J28" s="137"/>
      <c r="K28" s="137"/>
      <c r="L28" s="220">
        <f t="shared" si="6"/>
        <v>0</v>
      </c>
      <c r="M28" s="78"/>
      <c r="N28" s="148"/>
      <c r="O28" s="149"/>
      <c r="P28" s="139">
        <f t="shared" si="5"/>
        <v>0</v>
      </c>
      <c r="Q28" s="150"/>
      <c r="R28" s="151"/>
      <c r="S28" s="1">
        <f t="shared" si="3"/>
        <v>0</v>
      </c>
      <c r="T28" s="79" t="str" cm="1">
        <f t="array" ref="T28">IF(S28:S28=0,"Ei toimenpiteitä","Kirjoita tähän mitä tehdään")</f>
        <v>Ei toimenpiteitä</v>
      </c>
      <c r="U28" s="11"/>
      <c r="V28" s="1"/>
      <c r="W28" s="1"/>
      <c r="X28" s="1"/>
    </row>
    <row r="29" spans="1:24">
      <c r="A29" s="22"/>
      <c r="B29" s="248" t="str">
        <f>IF(T29="Kirjoita tähän mitä tehdään","Ilmanvaihtokoneen huoltaminen *Rakennusselostus puuttuu","Ilmanvaihtokoneen huoltaminen")</f>
        <v>Ilmanvaihtokoneen huoltaminen</v>
      </c>
      <c r="C29" s="249"/>
      <c r="D29" s="137"/>
      <c r="E29" s="138"/>
      <c r="F29" s="149"/>
      <c r="G29" s="138"/>
      <c r="H29" s="220">
        <f t="shared" si="4"/>
        <v>0</v>
      </c>
      <c r="I29" s="137"/>
      <c r="J29" s="137"/>
      <c r="K29" s="137"/>
      <c r="L29" s="220">
        <f t="shared" si="6"/>
        <v>0</v>
      </c>
      <c r="M29" s="78"/>
      <c r="N29" s="148"/>
      <c r="O29" s="149"/>
      <c r="P29" s="139">
        <f t="shared" si="5"/>
        <v>0</v>
      </c>
      <c r="Q29" s="150"/>
      <c r="R29" s="151"/>
      <c r="S29" s="1">
        <f t="shared" si="3"/>
        <v>0</v>
      </c>
      <c r="T29" s="79" t="str" cm="1">
        <f t="array" ref="T29">IF(S29:S29=0,"Ei toimenpiteitä","Kirjoita tähän mitä tehdään")</f>
        <v>Ei toimenpiteitä</v>
      </c>
      <c r="U29" s="11"/>
      <c r="V29" s="1"/>
      <c r="W29" s="1"/>
      <c r="X29" s="1"/>
    </row>
    <row r="30" spans="1:24">
      <c r="A30" s="22"/>
      <c r="B30" s="248" t="str">
        <f>IF(T30="Kirjoita tähän mitä tehdään","Ilmamäärien säätäminen *Rakennusselostus puuttuu","Ilmamäärien säätäminen")</f>
        <v>Ilmamäärien säätäminen</v>
      </c>
      <c r="C30" s="249"/>
      <c r="D30" s="137"/>
      <c r="E30" s="138"/>
      <c r="F30" s="149"/>
      <c r="G30" s="138"/>
      <c r="H30" s="220">
        <f t="shared" si="4"/>
        <v>0</v>
      </c>
      <c r="I30" s="137"/>
      <c r="J30" s="137"/>
      <c r="K30" s="137"/>
      <c r="L30" s="220">
        <f t="shared" si="6"/>
        <v>0</v>
      </c>
      <c r="M30" s="78"/>
      <c r="N30" s="148"/>
      <c r="O30" s="149"/>
      <c r="P30" s="139">
        <f t="shared" si="5"/>
        <v>0</v>
      </c>
      <c r="Q30" s="150"/>
      <c r="R30" s="151"/>
      <c r="S30" s="1">
        <f t="shared" si="3"/>
        <v>0</v>
      </c>
      <c r="T30" s="79" t="str" cm="1">
        <f t="array" ref="T30">IF(S30:S30=0,"Ei toimenpiteitä","Kirjoita tähän mitä tehdään")</f>
        <v>Ei toimenpiteitä</v>
      </c>
      <c r="U30" s="11"/>
      <c r="V30" s="1"/>
      <c r="W30" s="1"/>
      <c r="X30" s="1"/>
    </row>
    <row r="31" spans="1:24">
      <c r="A31" s="22"/>
      <c r="B31" s="248" t="str">
        <f>IF(T31="Kirjoita tähän mitä tehdään","Uusien ilmanvaihtoputkien asentaminen *Rakennusselostus puuttuu","Uusien ilmanvaihtoputkien asentaminen")</f>
        <v>Uusien ilmanvaihtoputkien asentaminen</v>
      </c>
      <c r="C31" s="249"/>
      <c r="D31" s="137"/>
      <c r="E31" s="138"/>
      <c r="F31" s="149"/>
      <c r="G31" s="138"/>
      <c r="H31" s="220">
        <f t="shared" si="4"/>
        <v>0</v>
      </c>
      <c r="I31" s="137"/>
      <c r="J31" s="137"/>
      <c r="K31" s="137"/>
      <c r="L31" s="220">
        <f t="shared" si="6"/>
        <v>0</v>
      </c>
      <c r="M31" s="78"/>
      <c r="N31" s="148"/>
      <c r="O31" s="149"/>
      <c r="P31" s="139">
        <f t="shared" si="5"/>
        <v>0</v>
      </c>
      <c r="Q31" s="150"/>
      <c r="R31" s="151"/>
      <c r="S31" s="1">
        <f t="shared" si="3"/>
        <v>0</v>
      </c>
      <c r="T31" s="79" t="str" cm="1">
        <f t="array" ref="T31">IF(S31:S31=0,"Ei toimenpiteitä","Kirjoita tähän mitä tehdään")</f>
        <v>Ei toimenpiteitä</v>
      </c>
      <c r="U31" s="11"/>
      <c r="V31" s="1"/>
      <c r="W31" s="1"/>
      <c r="X31" s="1"/>
    </row>
    <row r="32" spans="1:24">
      <c r="A32" s="22"/>
      <c r="B32" s="252" t="str">
        <f>IF(T32="Kirjoita tähän mitä tehdään","Ilmanvaihtokoneen vaihto ja uusiminen *Rakennusselostus puuttuu","Ilmanvaihtokoneen vaihto ja uusiminen")</f>
        <v>Ilmanvaihtokoneen vaihto ja uusiminen</v>
      </c>
      <c r="C32" s="253"/>
      <c r="D32" s="137"/>
      <c r="E32" s="138"/>
      <c r="F32" s="149"/>
      <c r="G32" s="138"/>
      <c r="H32" s="220">
        <f t="shared" si="4"/>
        <v>0</v>
      </c>
      <c r="I32" s="137"/>
      <c r="J32" s="137"/>
      <c r="K32" s="137"/>
      <c r="L32" s="220">
        <f t="shared" si="6"/>
        <v>0</v>
      </c>
      <c r="M32" s="78"/>
      <c r="N32" s="148"/>
      <c r="O32" s="149"/>
      <c r="P32" s="139">
        <f t="shared" si="5"/>
        <v>0</v>
      </c>
      <c r="Q32" s="150"/>
      <c r="R32" s="151"/>
      <c r="S32" s="1">
        <f t="shared" si="3"/>
        <v>0</v>
      </c>
      <c r="T32" s="79" t="str" cm="1">
        <f t="array" ref="T32">IF(S32:S32=0,"Ei toimenpiteitä","Kirjoita tähän mitä tehdään")</f>
        <v>Ei toimenpiteitä</v>
      </c>
      <c r="U32" s="11"/>
      <c r="V32" s="1"/>
      <c r="W32" s="1"/>
      <c r="X32" s="1"/>
    </row>
    <row r="33" spans="1:24">
      <c r="A33" s="21" t="s">
        <v>34</v>
      </c>
      <c r="B33" s="21"/>
      <c r="C33" s="21"/>
      <c r="D33" s="75"/>
      <c r="E33" s="76"/>
      <c r="F33" s="76"/>
      <c r="G33" s="76"/>
      <c r="H33" s="76"/>
      <c r="I33" s="76"/>
      <c r="J33" s="76"/>
      <c r="K33" s="76"/>
      <c r="L33" s="77"/>
      <c r="M33" s="10"/>
      <c r="N33" s="90"/>
      <c r="O33" s="91"/>
      <c r="P33" s="76"/>
      <c r="Q33" s="76"/>
      <c r="R33" s="234"/>
      <c r="S33" s="1">
        <f t="shared" si="3"/>
        <v>0</v>
      </c>
      <c r="T33" s="80"/>
      <c r="U33" s="11"/>
      <c r="V33" s="1"/>
      <c r="W33" s="1"/>
      <c r="X33" s="1"/>
    </row>
    <row r="34" spans="1:24">
      <c r="A34" s="22"/>
      <c r="B34" s="254" t="str">
        <f>IF(T34="Kirjoita tähän mitä tehdään","Energiakaivon poraaminen *Rakennusselostus puuttuu","Energiakaivon poraaminen")</f>
        <v>Energiakaivon poraaminen</v>
      </c>
      <c r="C34" s="256"/>
      <c r="D34" s="137"/>
      <c r="E34" s="138"/>
      <c r="F34" s="149"/>
      <c r="G34" s="138"/>
      <c r="H34" s="220">
        <f t="shared" si="4"/>
        <v>0</v>
      </c>
      <c r="I34" s="137"/>
      <c r="J34" s="137"/>
      <c r="K34" s="137"/>
      <c r="L34" s="220">
        <f t="shared" si="6"/>
        <v>0</v>
      </c>
      <c r="M34" s="78"/>
      <c r="N34" s="148"/>
      <c r="O34" s="149"/>
      <c r="P34" s="139">
        <f t="shared" si="5"/>
        <v>0</v>
      </c>
      <c r="Q34" s="150"/>
      <c r="R34" s="151"/>
      <c r="S34" s="1">
        <f t="shared" si="3"/>
        <v>0</v>
      </c>
      <c r="T34" s="79" t="str" cm="1">
        <f t="array" ref="T34">IF(S34:S34=0,"Ei toimenpiteitä","Kirjoita tähän mitä tehdään")</f>
        <v>Ei toimenpiteitä</v>
      </c>
      <c r="U34" s="11"/>
      <c r="V34" s="1"/>
      <c r="W34" s="1"/>
      <c r="X34" s="1"/>
    </row>
    <row r="35" spans="1:24">
      <c r="A35" s="22"/>
      <c r="B35" s="248" t="str">
        <f>IF(T35="Kirjoita tähän mitä tehdään","Maalämmön keruuputkistot ja maalämpöpumppu *Rakennusselostus puuttuu","Maalämmön keruuputkistot ja maalämpöpumppu")</f>
        <v>Maalämmön keruuputkistot ja maalämpöpumppu</v>
      </c>
      <c r="C35" s="249"/>
      <c r="D35" s="137"/>
      <c r="E35" s="138"/>
      <c r="F35" s="149"/>
      <c r="G35" s="138"/>
      <c r="H35" s="220">
        <f t="shared" si="4"/>
        <v>0</v>
      </c>
      <c r="I35" s="137"/>
      <c r="J35" s="137"/>
      <c r="K35" s="137"/>
      <c r="L35" s="220">
        <f t="shared" si="6"/>
        <v>0</v>
      </c>
      <c r="M35" s="78"/>
      <c r="N35" s="148"/>
      <c r="O35" s="149"/>
      <c r="P35" s="139">
        <f t="shared" si="5"/>
        <v>0</v>
      </c>
      <c r="Q35" s="150"/>
      <c r="R35" s="151"/>
      <c r="S35" s="1">
        <f t="shared" si="3"/>
        <v>0</v>
      </c>
      <c r="T35" s="79" t="str" cm="1">
        <f t="array" ref="T35">IF(S35:S35=0,"Ei toimenpiteitä","Kirjoita tähän mitä tehdään")</f>
        <v>Ei toimenpiteitä</v>
      </c>
      <c r="U35" s="11"/>
      <c r="V35" s="1"/>
      <c r="W35" s="1"/>
      <c r="X35" s="1"/>
    </row>
    <row r="36" spans="1:24">
      <c r="A36" s="22"/>
      <c r="B36" s="248" t="str">
        <f>IF(T36="Kirjoita tähän mitä tehdään","Lämmönjakohuoneen muutostyöt *Rakennusselostus puuttuu","Lämmönjakohuoneen muutostyöt")</f>
        <v>Lämmönjakohuoneen muutostyöt</v>
      </c>
      <c r="C36" s="249"/>
      <c r="D36" s="137"/>
      <c r="E36" s="138"/>
      <c r="F36" s="149"/>
      <c r="G36" s="138"/>
      <c r="H36" s="220">
        <f t="shared" si="4"/>
        <v>0</v>
      </c>
      <c r="I36" s="137"/>
      <c r="J36" s="137"/>
      <c r="K36" s="137"/>
      <c r="L36" s="220">
        <f t="shared" si="6"/>
        <v>0</v>
      </c>
      <c r="M36" s="78"/>
      <c r="N36" s="148"/>
      <c r="O36" s="149"/>
      <c r="P36" s="139">
        <f t="shared" si="5"/>
        <v>0</v>
      </c>
      <c r="Q36" s="150"/>
      <c r="R36" s="151"/>
      <c r="S36" s="1">
        <f t="shared" si="3"/>
        <v>0</v>
      </c>
      <c r="T36" s="79" t="str" cm="1">
        <f t="array" ref="T36">IF(S36:S36=0,"Ei toimenpiteitä","Kirjoita tähän mitä tehdään")</f>
        <v>Ei toimenpiteitä</v>
      </c>
      <c r="U36" s="11"/>
      <c r="V36" s="1"/>
      <c r="W36" s="1"/>
      <c r="X36" s="1"/>
    </row>
    <row r="37" spans="1:24">
      <c r="A37" s="22"/>
      <c r="B37" s="248" t="str">
        <f>IF(T37="Kirjoita tähän mitä tehdään","Ilma-vesilämpöpumpun asentaminen *Rakennusselostus puuttuu","Ilma-vesilämpöpumpun asentaminen")</f>
        <v>Ilma-vesilämpöpumpun asentaminen</v>
      </c>
      <c r="C37" s="249"/>
      <c r="D37" s="137"/>
      <c r="E37" s="138"/>
      <c r="F37" s="149"/>
      <c r="G37" s="138"/>
      <c r="H37" s="220">
        <f t="shared" si="4"/>
        <v>0</v>
      </c>
      <c r="I37" s="137"/>
      <c r="J37" s="137"/>
      <c r="K37" s="137"/>
      <c r="L37" s="220">
        <f t="shared" si="6"/>
        <v>0</v>
      </c>
      <c r="M37" s="78"/>
      <c r="N37" s="148"/>
      <c r="O37" s="149"/>
      <c r="P37" s="139">
        <f t="shared" si="5"/>
        <v>0</v>
      </c>
      <c r="Q37" s="150"/>
      <c r="R37" s="151"/>
      <c r="S37" s="1">
        <f t="shared" si="3"/>
        <v>0</v>
      </c>
      <c r="T37" s="79" t="str" cm="1">
        <f t="array" ref="T37">IF(S37:S37=0,"Ei toimenpiteitä","Kirjoita tähän mitä tehdään")</f>
        <v>Ei toimenpiteitä</v>
      </c>
      <c r="U37" s="11"/>
      <c r="V37" s="1"/>
      <c r="W37" s="1"/>
      <c r="X37" s="1"/>
    </row>
    <row r="38" spans="1:24">
      <c r="A38" s="22"/>
      <c r="B38" s="248" t="str">
        <f>IF(T38="Kirjoita tähän mitä tehdään","Ilmalämpöpumpun asentaminen *Rakennusselostus puuttuu","Ilmalämpöpumpun asentaminen")</f>
        <v>Ilmalämpöpumpun asentaminen</v>
      </c>
      <c r="C38" s="249"/>
      <c r="D38" s="137"/>
      <c r="E38" s="138"/>
      <c r="F38" s="149"/>
      <c r="G38" s="138"/>
      <c r="H38" s="220">
        <f t="shared" si="4"/>
        <v>0</v>
      </c>
      <c r="I38" s="137"/>
      <c r="J38" s="137"/>
      <c r="K38" s="137"/>
      <c r="L38" s="220">
        <f t="shared" si="6"/>
        <v>0</v>
      </c>
      <c r="M38" s="78"/>
      <c r="N38" s="148"/>
      <c r="O38" s="149"/>
      <c r="P38" s="139">
        <f t="shared" si="5"/>
        <v>0</v>
      </c>
      <c r="Q38" s="150"/>
      <c r="R38" s="151"/>
      <c r="S38" s="1">
        <f t="shared" si="3"/>
        <v>0</v>
      </c>
      <c r="T38" s="79" t="str" cm="1">
        <f t="array" ref="T38">IF(S38:S38=0,"Ei toimenpiteitä","Kirjoita tähän mitä tehdään")</f>
        <v>Ei toimenpiteitä</v>
      </c>
      <c r="U38" s="11"/>
      <c r="V38" s="1"/>
      <c r="W38" s="1"/>
      <c r="X38" s="1"/>
    </row>
    <row r="39" spans="1:24">
      <c r="A39" s="22"/>
      <c r="B39" s="248" t="str">
        <f>IF(T39="Kirjoita tähän mitä tehdään","Nykyisen lämmitysjärjestelmän säätö ja huoltaminen *Rakennusselostus puuttuu","Nykyisen lämmitysjärjestelmän säätö ja huoltaminen")</f>
        <v>Nykyisen lämmitysjärjestelmän säätö ja huoltaminen</v>
      </c>
      <c r="C39" s="249"/>
      <c r="D39" s="137"/>
      <c r="E39" s="138"/>
      <c r="F39" s="149"/>
      <c r="G39" s="138"/>
      <c r="H39" s="220">
        <f t="shared" si="4"/>
        <v>0</v>
      </c>
      <c r="I39" s="137"/>
      <c r="J39" s="137"/>
      <c r="K39" s="137"/>
      <c r="L39" s="220">
        <f t="shared" si="6"/>
        <v>0</v>
      </c>
      <c r="M39" s="78"/>
      <c r="N39" s="148"/>
      <c r="O39" s="149"/>
      <c r="P39" s="139">
        <f t="shared" si="5"/>
        <v>0</v>
      </c>
      <c r="Q39" s="150"/>
      <c r="R39" s="151"/>
      <c r="S39" s="1">
        <f t="shared" si="3"/>
        <v>0</v>
      </c>
      <c r="T39" s="79" t="str" cm="1">
        <f t="array" ref="T39">IF(S39:S39=0,"Ei toimenpiteitä","Kirjoita tähän mitä tehdään")</f>
        <v>Ei toimenpiteitä</v>
      </c>
      <c r="U39" s="11"/>
      <c r="V39" s="1"/>
      <c r="W39" s="1"/>
      <c r="X39" s="1"/>
    </row>
    <row r="40" spans="1:24">
      <c r="A40" s="22"/>
      <c r="B40" s="248" t="str">
        <f>IF(T40="Kirjoita tähän mitä tehdään","Lämpöputkistojen ja pattereiden uusiminen *Rakennusselostus puuttuu","Lämpöputkistojen ja pattereiden uusiminen")</f>
        <v>Lämpöputkistojen ja pattereiden uusiminen</v>
      </c>
      <c r="C40" s="249"/>
      <c r="D40" s="137"/>
      <c r="E40" s="138"/>
      <c r="F40" s="149"/>
      <c r="G40" s="138"/>
      <c r="H40" s="220">
        <f t="shared" si="4"/>
        <v>0</v>
      </c>
      <c r="I40" s="137"/>
      <c r="J40" s="137"/>
      <c r="K40" s="137"/>
      <c r="L40" s="220">
        <f t="shared" si="6"/>
        <v>0</v>
      </c>
      <c r="M40" s="78"/>
      <c r="N40" s="148"/>
      <c r="O40" s="149"/>
      <c r="P40" s="139">
        <f t="shared" si="5"/>
        <v>0</v>
      </c>
      <c r="Q40" s="150"/>
      <c r="R40" s="151"/>
      <c r="S40" s="1">
        <f t="shared" si="3"/>
        <v>0</v>
      </c>
      <c r="T40" s="79" t="str" cm="1">
        <f t="array" ref="T40">IF(S40:S40=0,"Ei toimenpiteitä","Kirjoita tähän mitä tehdään")</f>
        <v>Ei toimenpiteitä</v>
      </c>
      <c r="U40" s="11"/>
      <c r="V40" s="1"/>
      <c r="W40" s="1"/>
      <c r="X40" s="1"/>
    </row>
    <row r="41" spans="1:24">
      <c r="A41" s="22"/>
      <c r="B41" s="248" t="str">
        <f>IF(T41="Kirjoita tähän mitä tehdään","Aurinkolämmitysjärjestelmän asentaminen *Rakennusselostus puuttuu","Aurinkolämmitysjärjestelmän asentaminen")</f>
        <v>Aurinkolämmitysjärjestelmän asentaminen</v>
      </c>
      <c r="C41" s="249"/>
      <c r="D41" s="137"/>
      <c r="E41" s="138"/>
      <c r="F41" s="149"/>
      <c r="G41" s="138"/>
      <c r="H41" s="220">
        <f t="shared" si="4"/>
        <v>0</v>
      </c>
      <c r="I41" s="137"/>
      <c r="J41" s="137"/>
      <c r="K41" s="137"/>
      <c r="L41" s="220">
        <f t="shared" si="6"/>
        <v>0</v>
      </c>
      <c r="M41" s="78"/>
      <c r="N41" s="148"/>
      <c r="O41" s="149"/>
      <c r="P41" s="139">
        <f t="shared" si="5"/>
        <v>0</v>
      </c>
      <c r="Q41" s="150"/>
      <c r="R41" s="151"/>
      <c r="S41" s="1">
        <f t="shared" si="3"/>
        <v>0</v>
      </c>
      <c r="T41" s="79" t="str" cm="1">
        <f t="array" ref="T41">IF(S41:S41=0,"Ei toimenpiteitä","Kirjoita tähän mitä tehdään")</f>
        <v>Ei toimenpiteitä</v>
      </c>
      <c r="U41" s="11"/>
      <c r="V41" s="1"/>
      <c r="W41" s="1"/>
      <c r="X41" s="1"/>
    </row>
    <row r="42" spans="1:24">
      <c r="A42" s="22"/>
      <c r="B42" s="248" t="str">
        <f>IF(T42="Kirjoita tähän mitä tehdään","Tulisijan kunnostaminen *Rakennusselostus puuttuu","Tulisijan kunnostaminen")</f>
        <v>Tulisijan kunnostaminen</v>
      </c>
      <c r="C42" s="249"/>
      <c r="D42" s="137"/>
      <c r="E42" s="138"/>
      <c r="F42" s="149"/>
      <c r="G42" s="138"/>
      <c r="H42" s="220">
        <f t="shared" si="4"/>
        <v>0</v>
      </c>
      <c r="I42" s="137"/>
      <c r="J42" s="137"/>
      <c r="K42" s="137"/>
      <c r="L42" s="220">
        <f t="shared" si="6"/>
        <v>0</v>
      </c>
      <c r="M42" s="78"/>
      <c r="N42" s="148"/>
      <c r="O42" s="149"/>
      <c r="P42" s="139">
        <f t="shared" si="5"/>
        <v>0</v>
      </c>
      <c r="Q42" s="150"/>
      <c r="R42" s="151"/>
      <c r="S42" s="1">
        <f t="shared" si="3"/>
        <v>0</v>
      </c>
      <c r="T42" s="79" t="str" cm="1">
        <f t="array" ref="T42">IF(S42:S42=0,"Ei toimenpiteitä","Kirjoita tähän mitä tehdään")</f>
        <v>Ei toimenpiteitä</v>
      </c>
      <c r="U42" s="11"/>
      <c r="V42" s="1"/>
      <c r="W42" s="1"/>
      <c r="X42" s="1"/>
    </row>
    <row r="43" spans="1:24" ht="26.4">
      <c r="A43" s="22"/>
      <c r="B43" s="247" t="str">
        <f>IF(T43="Kirjoita tähän mitä tehdään","Muun lämmitysjärjestemän asentaminen: *Rakennusselostus puuttuu","Muun lämmitysjärjestemän asentaminen:")</f>
        <v>Muun lämmitysjärjestemän asentaminen:</v>
      </c>
      <c r="C43" s="232"/>
      <c r="D43" s="137"/>
      <c r="E43" s="138"/>
      <c r="F43" s="149"/>
      <c r="G43" s="138"/>
      <c r="H43" s="220">
        <f t="shared" si="4"/>
        <v>0</v>
      </c>
      <c r="I43" s="137"/>
      <c r="J43" s="137"/>
      <c r="K43" s="137"/>
      <c r="L43" s="220">
        <f t="shared" si="6"/>
        <v>0</v>
      </c>
      <c r="M43" s="78"/>
      <c r="N43" s="148"/>
      <c r="O43" s="149"/>
      <c r="P43" s="139">
        <f t="shared" si="5"/>
        <v>0</v>
      </c>
      <c r="Q43" s="150"/>
      <c r="R43" s="151"/>
      <c r="S43" s="1">
        <f t="shared" si="3"/>
        <v>0</v>
      </c>
      <c r="T43" s="79" t="str" cm="1">
        <f t="array" ref="T43">IF(S43:S43=0,"Ei toimenpiteitä","Kirjoita tähän mitä tehdään")</f>
        <v>Ei toimenpiteitä</v>
      </c>
      <c r="U43" s="11"/>
      <c r="V43" s="1"/>
      <c r="W43" s="1"/>
      <c r="X43" s="1"/>
    </row>
    <row r="44" spans="1:24">
      <c r="A44" s="21" t="s">
        <v>38</v>
      </c>
      <c r="B44" s="21"/>
      <c r="C44" s="21"/>
      <c r="D44" s="75"/>
      <c r="E44" s="76"/>
      <c r="F44" s="76"/>
      <c r="G44" s="76"/>
      <c r="H44" s="76"/>
      <c r="I44" s="76"/>
      <c r="J44" s="76"/>
      <c r="K44" s="76"/>
      <c r="L44" s="77"/>
      <c r="M44" s="10"/>
      <c r="N44" s="90"/>
      <c r="O44" s="91"/>
      <c r="P44" s="76"/>
      <c r="Q44" s="76"/>
      <c r="R44" s="234"/>
      <c r="S44" s="1">
        <f t="shared" si="3"/>
        <v>0</v>
      </c>
      <c r="T44" s="80"/>
      <c r="U44" s="11"/>
      <c r="V44" s="1"/>
      <c r="W44" s="1"/>
      <c r="X44" s="1"/>
    </row>
    <row r="45" spans="1:24">
      <c r="A45" s="22"/>
      <c r="B45" s="254" t="str">
        <f>IF(T45="Kirjoita tähän mitä tehdään","Pääkeskuksen uusiminen *Rakennusselostus puuttuu","Pääkeskuksen uusiminen")</f>
        <v>Pääkeskuksen uusiminen</v>
      </c>
      <c r="C45" s="255"/>
      <c r="D45" s="137"/>
      <c r="E45" s="138"/>
      <c r="F45" s="149"/>
      <c r="G45" s="138"/>
      <c r="H45" s="220">
        <f t="shared" si="4"/>
        <v>0</v>
      </c>
      <c r="I45" s="137"/>
      <c r="J45" s="137"/>
      <c r="K45" s="137"/>
      <c r="L45" s="220">
        <f t="shared" si="6"/>
        <v>0</v>
      </c>
      <c r="M45" s="78"/>
      <c r="N45" s="148"/>
      <c r="O45" s="149"/>
      <c r="P45" s="139">
        <f t="shared" si="5"/>
        <v>0</v>
      </c>
      <c r="Q45" s="150"/>
      <c r="R45" s="151"/>
      <c r="S45" s="1">
        <f t="shared" si="3"/>
        <v>0</v>
      </c>
      <c r="T45" s="79" t="str" cm="1">
        <f t="array" ref="T45">IF(S45:S45=0,"Ei toimenpiteitä","Kirjoita tähän mitä tehdään")</f>
        <v>Ei toimenpiteitä</v>
      </c>
      <c r="U45" s="11"/>
      <c r="V45" s="1"/>
      <c r="W45" s="1"/>
      <c r="X45" s="1"/>
    </row>
    <row r="46" spans="1:24">
      <c r="A46" s="22"/>
      <c r="B46" s="248" t="str">
        <f>IF(T46="Kirjoita tähän mitä tehdään","Vanhojen sähköasennusten uusiminen *Rakennusselostus puuttuu","Vanhojen sähköasennusten uusiminen")</f>
        <v>Vanhojen sähköasennusten uusiminen</v>
      </c>
      <c r="C46" s="249"/>
      <c r="D46" s="137"/>
      <c r="E46" s="138"/>
      <c r="F46" s="149"/>
      <c r="G46" s="138"/>
      <c r="H46" s="220">
        <f t="shared" si="4"/>
        <v>0</v>
      </c>
      <c r="I46" s="137"/>
      <c r="J46" s="137"/>
      <c r="K46" s="137"/>
      <c r="L46" s="220">
        <f t="shared" si="6"/>
        <v>0</v>
      </c>
      <c r="M46" s="78"/>
      <c r="N46" s="148"/>
      <c r="O46" s="149"/>
      <c r="P46" s="139">
        <f t="shared" si="5"/>
        <v>0</v>
      </c>
      <c r="Q46" s="150"/>
      <c r="R46" s="151"/>
      <c r="S46" s="1">
        <f t="shared" si="3"/>
        <v>0</v>
      </c>
      <c r="T46" s="79" t="str" cm="1">
        <f t="array" ref="T46">IF(S46:S46=0,"Ei toimenpiteitä","Kirjoita tähän mitä tehdään")</f>
        <v>Ei toimenpiteitä</v>
      </c>
      <c r="U46" s="11"/>
      <c r="V46" s="1"/>
      <c r="W46" s="1"/>
      <c r="X46" s="1"/>
    </row>
    <row r="47" spans="1:24">
      <c r="A47" s="22"/>
      <c r="B47" s="248" t="str">
        <f>IF(T47="Kirjoita tähän mitä tehdään","Uusien varusteiden ja laitteiden sähköasennukset *Rakennusselostus puuttuu","Uusien varusteiden ja laitteiden sähköasennukset")</f>
        <v>Uusien varusteiden ja laitteiden sähköasennukset</v>
      </c>
      <c r="C47" s="249"/>
      <c r="D47" s="137"/>
      <c r="E47" s="138"/>
      <c r="F47" s="149"/>
      <c r="G47" s="138"/>
      <c r="H47" s="220">
        <f t="shared" si="4"/>
        <v>0</v>
      </c>
      <c r="I47" s="137"/>
      <c r="J47" s="137"/>
      <c r="K47" s="137"/>
      <c r="L47" s="220">
        <f t="shared" si="6"/>
        <v>0</v>
      </c>
      <c r="M47" s="78"/>
      <c r="N47" s="148"/>
      <c r="O47" s="149"/>
      <c r="P47" s="139">
        <f t="shared" si="5"/>
        <v>0</v>
      </c>
      <c r="Q47" s="150"/>
      <c r="R47" s="151"/>
      <c r="S47" s="1">
        <f t="shared" si="3"/>
        <v>0</v>
      </c>
      <c r="T47" s="79" t="str" cm="1">
        <f t="array" ref="T47">IF(S47:S47=0,"Ei toimenpiteitä","Kirjoita tähän mitä tehdään")</f>
        <v>Ei toimenpiteitä</v>
      </c>
      <c r="U47" s="11"/>
      <c r="V47" s="1"/>
      <c r="W47" s="1"/>
      <c r="X47" s="1"/>
    </row>
    <row r="48" spans="1:24">
      <c r="A48" s="22"/>
      <c r="B48" s="248" t="str">
        <f>IF(T48="Kirjoita tähän mitä tehdään","Aurinkopaneelien asentaminen *Rakennusselostus puuttuu","Aurinkopaneelien asentaminen")</f>
        <v>Aurinkopaneelien asentaminen</v>
      </c>
      <c r="C48" s="249"/>
      <c r="D48" s="137"/>
      <c r="E48" s="138"/>
      <c r="F48" s="149"/>
      <c r="G48" s="138"/>
      <c r="H48" s="220">
        <f t="shared" si="4"/>
        <v>0</v>
      </c>
      <c r="I48" s="137"/>
      <c r="J48" s="137"/>
      <c r="K48" s="137"/>
      <c r="L48" s="220">
        <f t="shared" si="6"/>
        <v>0</v>
      </c>
      <c r="M48" s="78"/>
      <c r="N48" s="148"/>
      <c r="O48" s="149"/>
      <c r="P48" s="139">
        <f t="shared" si="5"/>
        <v>0</v>
      </c>
      <c r="Q48" s="150"/>
      <c r="R48" s="151"/>
      <c r="S48" s="1">
        <f t="shared" si="3"/>
        <v>0</v>
      </c>
      <c r="T48" s="79" t="str" cm="1">
        <f t="array" ref="T48">IF(S48:S48=0,"Ei toimenpiteitä","Kirjoita tähän mitä tehdään")</f>
        <v>Ei toimenpiteitä</v>
      </c>
      <c r="U48" s="11"/>
      <c r="V48" s="1"/>
      <c r="W48" s="1"/>
      <c r="X48" s="1"/>
    </row>
    <row r="49" spans="1:24">
      <c r="A49" s="22"/>
      <c r="B49" s="248" t="str">
        <f>IF(T49="Kirjoita tähän mitä tehdään","Automaatiojärjestelmän asentaminen *Rakennusselostus puuttuu","Automaatiojärjestelmän asentaminen")</f>
        <v>Automaatiojärjestelmän asentaminen</v>
      </c>
      <c r="C49" s="249"/>
      <c r="D49" s="137"/>
      <c r="E49" s="138"/>
      <c r="F49" s="149"/>
      <c r="G49" s="138"/>
      <c r="H49" s="220">
        <f t="shared" si="4"/>
        <v>0</v>
      </c>
      <c r="I49" s="137"/>
      <c r="J49" s="137"/>
      <c r="K49" s="137"/>
      <c r="L49" s="220">
        <f t="shared" si="6"/>
        <v>0</v>
      </c>
      <c r="M49" s="78"/>
      <c r="N49" s="148"/>
      <c r="O49" s="149"/>
      <c r="P49" s="139">
        <f t="shared" si="5"/>
        <v>0</v>
      </c>
      <c r="Q49" s="150"/>
      <c r="R49" s="151"/>
      <c r="S49" s="1">
        <f t="shared" si="3"/>
        <v>0</v>
      </c>
      <c r="T49" s="79" t="str" cm="1">
        <f t="array" ref="T49">IF(S49:S49=0,"Ei toimenpiteitä","Kirjoita tähän mitä tehdään")</f>
        <v>Ei toimenpiteitä</v>
      </c>
      <c r="U49" s="11"/>
      <c r="V49" s="1"/>
      <c r="W49" s="1"/>
      <c r="X49" s="1"/>
    </row>
    <row r="50" spans="1:24">
      <c r="A50" s="22"/>
      <c r="B50" s="252" t="str">
        <f>IF(T50="Kirjoita tähän mitä tehdään","Valvontajärjestelmän asentaminen (LVIS järjestelmät) *Rakennusselostus puuttuu","Valvontajärjestelmän asentaminen (LVIS järjestelmät)")</f>
        <v>Valvontajärjestelmän asentaminen (LVIS järjestelmät)</v>
      </c>
      <c r="C50" s="253"/>
      <c r="D50" s="137"/>
      <c r="E50" s="138"/>
      <c r="F50" s="149"/>
      <c r="G50" s="138"/>
      <c r="H50" s="220">
        <f t="shared" si="4"/>
        <v>0</v>
      </c>
      <c r="I50" s="137"/>
      <c r="J50" s="137"/>
      <c r="K50" s="137"/>
      <c r="L50" s="220">
        <f t="shared" si="6"/>
        <v>0</v>
      </c>
      <c r="M50" s="78"/>
      <c r="N50" s="148"/>
      <c r="O50" s="149"/>
      <c r="P50" s="139">
        <f t="shared" si="5"/>
        <v>0</v>
      </c>
      <c r="Q50" s="150"/>
      <c r="R50" s="151"/>
      <c r="S50" s="1">
        <f t="shared" si="3"/>
        <v>0</v>
      </c>
      <c r="T50" s="79" t="str" cm="1">
        <f t="array" ref="T50">IF(S50:S50=0,"Ei toimenpiteitä","Kirjoita tähän mitä tehdään")</f>
        <v>Ei toimenpiteitä</v>
      </c>
      <c r="U50" s="11"/>
      <c r="V50" s="1"/>
      <c r="W50" s="1"/>
      <c r="X50" s="1"/>
    </row>
    <row r="51" spans="1:24">
      <c r="A51" s="21" t="s">
        <v>46</v>
      </c>
      <c r="B51" s="21"/>
      <c r="C51" s="21"/>
      <c r="D51" s="75"/>
      <c r="E51" s="76"/>
      <c r="F51" s="76"/>
      <c r="G51" s="76"/>
      <c r="H51" s="76"/>
      <c r="I51" s="76"/>
      <c r="J51" s="76"/>
      <c r="K51" s="76"/>
      <c r="L51" s="77"/>
      <c r="M51" s="10"/>
      <c r="N51" s="90"/>
      <c r="O51" s="91"/>
      <c r="P51" s="76"/>
      <c r="Q51" s="76"/>
      <c r="R51" s="234"/>
      <c r="S51" s="1">
        <f t="shared" si="3"/>
        <v>0</v>
      </c>
      <c r="T51" s="80"/>
      <c r="U51" s="11"/>
      <c r="V51" s="1"/>
      <c r="W51" s="1"/>
      <c r="X51" s="1"/>
    </row>
    <row r="52" spans="1:24">
      <c r="A52" s="22"/>
      <c r="B52" s="254" t="str">
        <f>IF(T52="Kirjoita tähän mitä tehdään","Porakaivon rakentaminen *Rakennusselostus puuttuu","Porakaivon rakentaminen")</f>
        <v>Porakaivon rakentaminen</v>
      </c>
      <c r="C52" s="255"/>
      <c r="D52" s="137"/>
      <c r="E52" s="138"/>
      <c r="F52" s="149"/>
      <c r="G52" s="138"/>
      <c r="H52" s="220">
        <f t="shared" si="4"/>
        <v>0</v>
      </c>
      <c r="I52" s="137"/>
      <c r="J52" s="137"/>
      <c r="K52" s="137"/>
      <c r="L52" s="220">
        <f t="shared" si="6"/>
        <v>0</v>
      </c>
      <c r="M52" s="78"/>
      <c r="N52" s="148"/>
      <c r="O52" s="149"/>
      <c r="P52" s="139">
        <f t="shared" si="5"/>
        <v>0</v>
      </c>
      <c r="Q52" s="150"/>
      <c r="R52" s="151"/>
      <c r="S52" s="1">
        <f t="shared" si="3"/>
        <v>0</v>
      </c>
      <c r="T52" s="79" t="str" cm="1">
        <f t="array" ref="T52">IF(S52:S52=0,"Ei toimenpiteitä","Kirjoita tähän mitä tehdään")</f>
        <v>Ei toimenpiteitä</v>
      </c>
      <c r="U52" s="11"/>
      <c r="V52" s="1"/>
      <c r="W52" s="1"/>
      <c r="X52" s="1"/>
    </row>
    <row r="53" spans="1:24">
      <c r="A53" s="22"/>
      <c r="B53" s="248" t="str">
        <f>IF(T53="Kirjoita tähän mitä tehdään","Vesijohtojen uusiminen *Rakennusselostus puuttuu","Vesijohtojen uusiminen")</f>
        <v>Vesijohtojen uusiminen</v>
      </c>
      <c r="C53" s="249"/>
      <c r="D53" s="137"/>
      <c r="E53" s="138"/>
      <c r="F53" s="149"/>
      <c r="G53" s="138"/>
      <c r="H53" s="220">
        <f t="shared" si="4"/>
        <v>0</v>
      </c>
      <c r="I53" s="137"/>
      <c r="J53" s="137"/>
      <c r="K53" s="137"/>
      <c r="L53" s="220">
        <f t="shared" si="6"/>
        <v>0</v>
      </c>
      <c r="M53" s="78"/>
      <c r="N53" s="148"/>
      <c r="O53" s="149"/>
      <c r="P53" s="139">
        <f t="shared" si="5"/>
        <v>0</v>
      </c>
      <c r="Q53" s="150"/>
      <c r="R53" s="151"/>
      <c r="S53" s="1">
        <f t="shared" si="3"/>
        <v>0</v>
      </c>
      <c r="T53" s="79" t="str" cm="1">
        <f t="array" ref="T53">IF(S53:S53=0,"Ei toimenpiteitä","Kirjoita tähän mitä tehdään")</f>
        <v>Ei toimenpiteitä</v>
      </c>
      <c r="U53" s="11"/>
      <c r="V53" s="1"/>
      <c r="W53" s="1"/>
      <c r="X53" s="1"/>
    </row>
    <row r="54" spans="1:24">
      <c r="A54" s="22"/>
      <c r="B54" s="248" t="str">
        <f>IF(T54="Kirjoita tähän mitä tehdään","Vesijohtojen sulanapidon uusiminen *Rakennusselostus puuttuu","Vesijohtojen sulanapidon uusiminen")</f>
        <v>Vesijohtojen sulanapidon uusiminen</v>
      </c>
      <c r="C54" s="249"/>
      <c r="D54" s="137"/>
      <c r="E54" s="138"/>
      <c r="F54" s="149"/>
      <c r="G54" s="138"/>
      <c r="H54" s="220">
        <f t="shared" si="4"/>
        <v>0</v>
      </c>
      <c r="I54" s="137"/>
      <c r="J54" s="137"/>
      <c r="K54" s="137"/>
      <c r="L54" s="220">
        <f t="shared" si="6"/>
        <v>0</v>
      </c>
      <c r="M54" s="78"/>
      <c r="N54" s="148"/>
      <c r="O54" s="149"/>
      <c r="P54" s="139">
        <f t="shared" si="5"/>
        <v>0</v>
      </c>
      <c r="Q54" s="150"/>
      <c r="R54" s="151"/>
      <c r="S54" s="1">
        <f t="shared" si="3"/>
        <v>0</v>
      </c>
      <c r="T54" s="79" t="str" cm="1">
        <f t="array" ref="T54">IF(S54:S54=0,"Ei toimenpiteitä","Kirjoita tähän mitä tehdään")</f>
        <v>Ei toimenpiteitä</v>
      </c>
      <c r="U54" s="11"/>
      <c r="V54" s="1"/>
      <c r="W54" s="1"/>
      <c r="X54" s="1"/>
    </row>
    <row r="55" spans="1:24">
      <c r="A55" s="22"/>
      <c r="B55" s="248" t="str">
        <f>IF(T55="Kirjoita tähän mitä tehdään","Viemäröintijärjestelmän uusiminen *Rakennusselostus puuttuu","Viemäröintijärjestelmän uusiminen")</f>
        <v>Viemäröintijärjestelmän uusiminen</v>
      </c>
      <c r="C55" s="249"/>
      <c r="D55" s="137"/>
      <c r="E55" s="138"/>
      <c r="F55" s="149"/>
      <c r="G55" s="138"/>
      <c r="H55" s="220">
        <f t="shared" si="4"/>
        <v>0</v>
      </c>
      <c r="I55" s="137"/>
      <c r="J55" s="137"/>
      <c r="K55" s="137"/>
      <c r="L55" s="220">
        <f t="shared" si="6"/>
        <v>0</v>
      </c>
      <c r="M55" s="78"/>
      <c r="N55" s="148"/>
      <c r="O55" s="149"/>
      <c r="P55" s="139">
        <f t="shared" si="5"/>
        <v>0</v>
      </c>
      <c r="Q55" s="150"/>
      <c r="R55" s="151"/>
      <c r="S55" s="1">
        <f t="shared" si="3"/>
        <v>0</v>
      </c>
      <c r="T55" s="79" t="str" cm="1">
        <f t="array" ref="T55">IF(S55:S55=0,"Ei toimenpiteitä","Kirjoita tähän mitä tehdään")</f>
        <v>Ei toimenpiteitä</v>
      </c>
      <c r="U55" s="11"/>
      <c r="V55" s="1"/>
      <c r="W55" s="1"/>
      <c r="X55" s="1"/>
    </row>
    <row r="56" spans="1:24">
      <c r="A56" s="22"/>
      <c r="B56" s="248" t="str">
        <f>IF(T56="Kirjoita tähän mitä tehdään","Viemärien sulanapidon uusiminen *Rakennusselostus puuttuu","Viemärien sulanapidon uusiminen")</f>
        <v>Viemärien sulanapidon uusiminen</v>
      </c>
      <c r="C56" s="249"/>
      <c r="D56" s="137"/>
      <c r="E56" s="138"/>
      <c r="F56" s="149"/>
      <c r="G56" s="138"/>
      <c r="H56" s="220">
        <f t="shared" si="4"/>
        <v>0</v>
      </c>
      <c r="I56" s="137"/>
      <c r="J56" s="137"/>
      <c r="K56" s="137"/>
      <c r="L56" s="220">
        <f t="shared" si="6"/>
        <v>0</v>
      </c>
      <c r="M56" s="78"/>
      <c r="N56" s="148"/>
      <c r="O56" s="149"/>
      <c r="P56" s="139">
        <f t="shared" si="5"/>
        <v>0</v>
      </c>
      <c r="Q56" s="150"/>
      <c r="R56" s="151"/>
      <c r="S56" s="1">
        <f t="shared" si="3"/>
        <v>0</v>
      </c>
      <c r="T56" s="79" t="str" cm="1">
        <f t="array" ref="T56">IF(S56:S56=0,"Ei toimenpiteitä","Kirjoita tähän mitä tehdään")</f>
        <v>Ei toimenpiteitä</v>
      </c>
      <c r="U56" s="11"/>
      <c r="V56" s="1"/>
      <c r="W56" s="1"/>
      <c r="X56" s="1"/>
    </row>
    <row r="57" spans="1:24">
      <c r="A57" s="22"/>
      <c r="B57" s="252" t="str">
        <f>IF(T57="Kirjoita tähän mitä tehdään","Vesikalusteiden uusiminen *Rakennusselostus puuttuu","Vesikalusteiden uusiminen")</f>
        <v>Vesikalusteiden uusiminen</v>
      </c>
      <c r="C57" s="253"/>
      <c r="D57" s="137"/>
      <c r="E57" s="138"/>
      <c r="F57" s="149"/>
      <c r="G57" s="138"/>
      <c r="H57" s="220">
        <f t="shared" si="4"/>
        <v>0</v>
      </c>
      <c r="I57" s="137"/>
      <c r="J57" s="137"/>
      <c r="K57" s="137"/>
      <c r="L57" s="220">
        <f t="shared" si="6"/>
        <v>0</v>
      </c>
      <c r="M57" s="78"/>
      <c r="N57" s="148"/>
      <c r="O57" s="149"/>
      <c r="P57" s="139">
        <f t="shared" si="5"/>
        <v>0</v>
      </c>
      <c r="Q57" s="150"/>
      <c r="R57" s="151"/>
      <c r="S57" s="1">
        <f t="shared" si="3"/>
        <v>0</v>
      </c>
      <c r="T57" s="79" t="str" cm="1">
        <f t="array" ref="T57">IF(S57:S57=0,"Ei toimenpiteitä","Kirjoita tähän mitä tehdään")</f>
        <v>Ei toimenpiteitä</v>
      </c>
      <c r="U57" s="11"/>
      <c r="V57" s="1"/>
      <c r="W57" s="1"/>
      <c r="X57" s="1"/>
    </row>
    <row r="58" spans="1:24">
      <c r="A58" s="21" t="s">
        <v>16</v>
      </c>
      <c r="B58" s="21"/>
      <c r="C58" s="21"/>
      <c r="D58" s="75"/>
      <c r="E58" s="76"/>
      <c r="F58" s="76"/>
      <c r="G58" s="76"/>
      <c r="H58" s="76"/>
      <c r="I58" s="76"/>
      <c r="J58" s="76"/>
      <c r="K58" s="76"/>
      <c r="L58" s="77"/>
      <c r="M58" s="10"/>
      <c r="N58" s="90"/>
      <c r="O58" s="91"/>
      <c r="P58" s="76"/>
      <c r="Q58" s="76"/>
      <c r="R58" s="234"/>
      <c r="S58" s="1">
        <f t="shared" si="3"/>
        <v>0</v>
      </c>
      <c r="T58" s="80"/>
      <c r="U58" s="11"/>
      <c r="V58" s="1"/>
      <c r="W58" s="1"/>
      <c r="X58" s="1"/>
    </row>
    <row r="59" spans="1:24">
      <c r="A59" s="22"/>
      <c r="B59" s="254" t="str">
        <f>IF(T59="Kirjoita tähän mitä tehdään","Telineet *Rakennusselostus puuttuu","Telineet")</f>
        <v>Telineet</v>
      </c>
      <c r="C59" s="255"/>
      <c r="D59" s="137"/>
      <c r="E59" s="138"/>
      <c r="F59" s="149"/>
      <c r="G59" s="138"/>
      <c r="H59" s="220">
        <f t="shared" si="4"/>
        <v>0</v>
      </c>
      <c r="I59" s="137"/>
      <c r="J59" s="137"/>
      <c r="K59" s="137"/>
      <c r="L59" s="220">
        <f t="shared" si="6"/>
        <v>0</v>
      </c>
      <c r="M59" s="78"/>
      <c r="N59" s="148"/>
      <c r="O59" s="149"/>
      <c r="P59" s="139">
        <f t="shared" si="5"/>
        <v>0</v>
      </c>
      <c r="Q59" s="150"/>
      <c r="R59" s="151"/>
      <c r="S59" s="1">
        <f t="shared" si="3"/>
        <v>0</v>
      </c>
      <c r="T59" s="79" t="str" cm="1">
        <f t="array" ref="T59">IF(S59:S59=0,"Ei toimenpiteitä","Kirjoita tähän mitä tehdään")</f>
        <v>Ei toimenpiteitä</v>
      </c>
      <c r="U59" s="11"/>
      <c r="V59" s="1"/>
      <c r="W59" s="1"/>
      <c r="X59" s="1"/>
    </row>
    <row r="60" spans="1:24">
      <c r="A60" s="22"/>
      <c r="B60" s="248" t="str">
        <f>IF(T60="Kirjoita tähän mitä tehdään","Materiaalien kuljetukset *Rakennusselostus puuttuu","Materiaalien kuljetukset")</f>
        <v>Materiaalien kuljetukset</v>
      </c>
      <c r="C60" s="249"/>
      <c r="D60" s="137"/>
      <c r="E60" s="138"/>
      <c r="F60" s="149"/>
      <c r="G60" s="138"/>
      <c r="H60" s="220">
        <f t="shared" si="4"/>
        <v>0</v>
      </c>
      <c r="I60" s="137"/>
      <c r="J60" s="137"/>
      <c r="K60" s="137"/>
      <c r="L60" s="220">
        <f t="shared" si="6"/>
        <v>0</v>
      </c>
      <c r="M60" s="78"/>
      <c r="N60" s="148"/>
      <c r="O60" s="149"/>
      <c r="P60" s="139">
        <f t="shared" si="5"/>
        <v>0</v>
      </c>
      <c r="Q60" s="150"/>
      <c r="R60" s="151"/>
      <c r="S60" s="1">
        <f t="shared" si="3"/>
        <v>0</v>
      </c>
      <c r="T60" s="79" t="str" cm="1">
        <f t="array" ref="T60">IF(S60:S60=0,"Ei toimenpiteitä","Kirjoita tähän mitä tehdään")</f>
        <v>Ei toimenpiteitä</v>
      </c>
      <c r="U60" s="11"/>
      <c r="V60" s="1"/>
      <c r="W60" s="1"/>
      <c r="X60" s="1"/>
    </row>
    <row r="61" spans="1:24">
      <c r="A61" s="22"/>
      <c r="B61" s="248" t="str">
        <f>IF(T61="Kirjoita tähän mitä tehdään","Rakennusjätteiden poiskuljetus ja jätemaksut *Rakennusselostus puuttuu","Rakennusjätteiden poiskuljetus ja jätemaksut")</f>
        <v>Rakennusjätteiden poiskuljetus ja jätemaksut</v>
      </c>
      <c r="C61" s="249"/>
      <c r="D61" s="137"/>
      <c r="E61" s="138"/>
      <c r="F61" s="149"/>
      <c r="G61" s="138"/>
      <c r="H61" s="220">
        <f t="shared" si="4"/>
        <v>0</v>
      </c>
      <c r="I61" s="137"/>
      <c r="J61" s="137"/>
      <c r="K61" s="137"/>
      <c r="L61" s="220">
        <f t="shared" si="6"/>
        <v>0</v>
      </c>
      <c r="M61" s="78"/>
      <c r="N61" s="148"/>
      <c r="O61" s="149"/>
      <c r="P61" s="139">
        <f t="shared" si="5"/>
        <v>0</v>
      </c>
      <c r="Q61" s="150"/>
      <c r="R61" s="151"/>
      <c r="S61" s="1">
        <f t="shared" si="3"/>
        <v>0</v>
      </c>
      <c r="T61" s="79" t="str" cm="1">
        <f t="array" ref="T61">IF(S61:S61=0,"Ei toimenpiteitä","Kirjoita tähän mitä tehdään")</f>
        <v>Ei toimenpiteitä</v>
      </c>
      <c r="U61" s="11"/>
      <c r="V61" s="1"/>
      <c r="W61" s="1"/>
      <c r="X61" s="1"/>
    </row>
    <row r="62" spans="1:24">
      <c r="A62" s="22"/>
      <c r="B62" s="248" t="str">
        <f>IF(T62="Kirjoita tähän mitä tehdään","Työmaa-aikainen sähkö *Rakennusselostus puuttuu","Työmaa-aikainen sähkö")</f>
        <v>Työmaa-aikainen sähkö</v>
      </c>
      <c r="C62" s="249"/>
      <c r="D62" s="137"/>
      <c r="E62" s="138"/>
      <c r="F62" s="149"/>
      <c r="G62" s="138"/>
      <c r="H62" s="220">
        <f t="shared" si="4"/>
        <v>0</v>
      </c>
      <c r="I62" s="137"/>
      <c r="J62" s="137"/>
      <c r="K62" s="137"/>
      <c r="L62" s="220">
        <f t="shared" si="6"/>
        <v>0</v>
      </c>
      <c r="M62" s="78"/>
      <c r="N62" s="148"/>
      <c r="O62" s="149"/>
      <c r="P62" s="139">
        <f t="shared" si="5"/>
        <v>0</v>
      </c>
      <c r="Q62" s="150"/>
      <c r="R62" s="151"/>
      <c r="S62" s="1">
        <f t="shared" si="3"/>
        <v>0</v>
      </c>
      <c r="T62" s="79" t="str" cm="1">
        <f t="array" ref="T62">IF(S62:S62=0,"Ei toimenpiteitä","Kirjoita tähän mitä tehdään")</f>
        <v>Ei toimenpiteitä</v>
      </c>
      <c r="U62" s="11"/>
      <c r="V62" s="1"/>
      <c r="W62" s="1"/>
      <c r="X62" s="1"/>
    </row>
    <row r="63" spans="1:24">
      <c r="A63" s="22"/>
      <c r="B63" s="248" t="str">
        <f>IF(T63="Kirjoita tähän mitä tehdään","Talkooruokailu *Rakennusselostus puuttuu","Talkooruokailu")</f>
        <v>Talkooruokailu</v>
      </c>
      <c r="C63" s="249"/>
      <c r="D63" s="137"/>
      <c r="E63" s="138"/>
      <c r="F63" s="149"/>
      <c r="G63" s="138"/>
      <c r="H63" s="220">
        <f t="shared" si="4"/>
        <v>0</v>
      </c>
      <c r="I63" s="137"/>
      <c r="J63" s="137"/>
      <c r="K63" s="137"/>
      <c r="L63" s="220">
        <f t="shared" si="6"/>
        <v>0</v>
      </c>
      <c r="M63" s="78"/>
      <c r="N63" s="148"/>
      <c r="O63" s="149"/>
      <c r="P63" s="139">
        <f t="shared" si="5"/>
        <v>0</v>
      </c>
      <c r="Q63" s="150"/>
      <c r="R63" s="151"/>
      <c r="S63" s="1">
        <f t="shared" si="3"/>
        <v>0</v>
      </c>
      <c r="T63" s="79" t="str" cm="1">
        <f t="array" ref="T63">IF(S63:S63=0,"Ei toimenpiteitä","Kirjoita tähän mitä tehdään")</f>
        <v>Ei toimenpiteitä</v>
      </c>
      <c r="U63" s="11"/>
      <c r="V63" s="1"/>
      <c r="W63" s="1"/>
      <c r="X63" s="1"/>
    </row>
    <row r="64" spans="1:24">
      <c r="A64" s="22"/>
      <c r="B64" s="161" t="str">
        <f>IF(T64="Kirjoita tähän mitä tehdään","Muu tuote tai palvelu: *Rakennusselostus puuttuu","Muu tuote tai palvelu:")</f>
        <v>Muu tuote tai palvelu:</v>
      </c>
      <c r="C64" s="243"/>
      <c r="D64" s="137"/>
      <c r="E64" s="138"/>
      <c r="F64" s="149"/>
      <c r="G64" s="138"/>
      <c r="H64" s="220">
        <f t="shared" si="4"/>
        <v>0</v>
      </c>
      <c r="I64" s="137"/>
      <c r="J64" s="137"/>
      <c r="K64" s="137"/>
      <c r="L64" s="220">
        <f t="shared" si="6"/>
        <v>0</v>
      </c>
      <c r="M64" s="78"/>
      <c r="N64" s="148"/>
      <c r="O64" s="149"/>
      <c r="P64" s="139">
        <f t="shared" si="5"/>
        <v>0</v>
      </c>
      <c r="Q64" s="150"/>
      <c r="R64" s="151"/>
      <c r="S64" s="1">
        <f t="shared" si="3"/>
        <v>0</v>
      </c>
      <c r="T64" s="79" t="str" cm="1">
        <f t="array" ref="T64">IF(S64:S64=0,"Ei toimenpiteitä","Kirjoita tähän mitä tehdään")</f>
        <v>Ei toimenpiteitä</v>
      </c>
      <c r="U64" s="11"/>
      <c r="V64" s="1"/>
      <c r="W64" s="1"/>
      <c r="X64" s="1"/>
    </row>
    <row r="65" spans="1:24">
      <c r="A65" s="22"/>
      <c r="B65" s="161" t="str">
        <f>IF(T65="Kirjoita tähän mitä tehdään","Muu tuote tai palvelu: *Rakennusselostus puuttuu","Muu tuote tai palvelu:")</f>
        <v>Muu tuote tai palvelu:</v>
      </c>
      <c r="C65" s="243"/>
      <c r="D65" s="137"/>
      <c r="E65" s="138"/>
      <c r="F65" s="149"/>
      <c r="G65" s="138"/>
      <c r="H65" s="220">
        <f t="shared" si="4"/>
        <v>0</v>
      </c>
      <c r="I65" s="137"/>
      <c r="J65" s="137"/>
      <c r="K65" s="137"/>
      <c r="L65" s="220">
        <f t="shared" si="6"/>
        <v>0</v>
      </c>
      <c r="M65" s="78"/>
      <c r="N65" s="148"/>
      <c r="O65" s="149"/>
      <c r="P65" s="139">
        <f t="shared" si="5"/>
        <v>0</v>
      </c>
      <c r="Q65" s="150"/>
      <c r="R65" s="151"/>
      <c r="S65" s="1">
        <f t="shared" si="3"/>
        <v>0</v>
      </c>
      <c r="T65" s="79" t="str" cm="1">
        <f t="array" ref="T65">IF(S65:S65=0,"Ei toimenpiteitä","Kirjoita tähän mitä tehdään")</f>
        <v>Ei toimenpiteitä</v>
      </c>
      <c r="U65" s="11"/>
      <c r="V65" s="1"/>
      <c r="W65" s="1"/>
      <c r="X65" s="1"/>
    </row>
    <row r="66" spans="1:24" ht="15" thickBot="1">
      <c r="A66" s="22"/>
      <c r="B66" s="159" t="str">
        <f>IF(T66="Kirjoita tähän mitä tehdään","Muu tuote tai palvelu: *Rakennusselostus puuttuu","Muu tuote tai palvelu:")</f>
        <v>Muu tuote tai palvelu:</v>
      </c>
      <c r="C66" s="244"/>
      <c r="D66" s="141"/>
      <c r="E66" s="142"/>
      <c r="F66" s="153"/>
      <c r="G66" s="142"/>
      <c r="H66" s="222">
        <f t="shared" si="4"/>
        <v>0</v>
      </c>
      <c r="I66" s="141"/>
      <c r="J66" s="141"/>
      <c r="K66" s="141"/>
      <c r="L66" s="222">
        <f t="shared" si="6"/>
        <v>0</v>
      </c>
      <c r="M66" s="78"/>
      <c r="N66" s="152"/>
      <c r="O66" s="153"/>
      <c r="P66" s="156">
        <f t="shared" si="5"/>
        <v>0</v>
      </c>
      <c r="Q66" s="154"/>
      <c r="R66" s="155"/>
      <c r="S66" s="1">
        <f t="shared" si="3"/>
        <v>0</v>
      </c>
      <c r="T66" s="79" t="str" cm="1">
        <f t="array" ref="T66">IF(S66:S66=0,"Ei toimenpiteitä","Kirjoita tähän mitä tehdään")</f>
        <v>Ei toimenpiteitä</v>
      </c>
      <c r="U66" s="11"/>
      <c r="V66" s="1"/>
      <c r="W66" s="1"/>
      <c r="X66" s="1"/>
    </row>
    <row r="67" spans="1:24" ht="15" thickTop="1">
      <c r="A67" s="1"/>
      <c r="B67" s="1"/>
      <c r="C67" s="1"/>
      <c r="D67" s="1"/>
      <c r="E67" s="1"/>
      <c r="F67" s="1"/>
      <c r="G67" s="1"/>
      <c r="H67" s="103">
        <f>SUM(H14:H66)</f>
        <v>0</v>
      </c>
      <c r="I67" s="1"/>
      <c r="J67" s="1"/>
      <c r="K67" s="102" t="s">
        <v>133</v>
      </c>
      <c r="L67" s="93">
        <f>SUM(L8:L66)</f>
        <v>0</v>
      </c>
      <c r="M67" s="1"/>
      <c r="N67" s="92">
        <f>SUM(N15:N66)</f>
        <v>0</v>
      </c>
      <c r="O67" s="92">
        <f>SUM(O15:O66)</f>
        <v>0</v>
      </c>
      <c r="P67" s="93">
        <f>SUM(P8:P66)</f>
        <v>0</v>
      </c>
      <c r="Q67" s="1"/>
      <c r="R67" s="1"/>
      <c r="S67" s="1"/>
      <c r="T67" s="57"/>
      <c r="U67" s="1"/>
      <c r="V67" s="1"/>
      <c r="W67" s="1"/>
      <c r="X67" s="1"/>
    </row>
    <row r="68" spans="1:24">
      <c r="A68" s="1"/>
      <c r="B68" s="218"/>
      <c r="C68" s="218"/>
      <c r="D68" s="1"/>
      <c r="E68" s="1"/>
      <c r="F68" s="1"/>
      <c r="G68" s="1"/>
      <c r="H68" s="1"/>
      <c r="I68" s="1"/>
      <c r="J68" s="1"/>
      <c r="K68" s="1"/>
      <c r="L68" s="1"/>
      <c r="M68" s="1"/>
      <c r="N68" s="89" t="s">
        <v>128</v>
      </c>
      <c r="O68" s="89" t="s">
        <v>128</v>
      </c>
      <c r="P68" s="88" t="s">
        <v>129</v>
      </c>
      <c r="Q68" s="1"/>
      <c r="R68" s="1"/>
      <c r="S68" s="1"/>
      <c r="T68" s="57"/>
      <c r="U68" s="1"/>
      <c r="V68" s="1"/>
      <c r="W68" s="1"/>
      <c r="X68" s="1"/>
    </row>
    <row r="69" spans="1:24" ht="8.1" customHeight="1">
      <c r="A69" s="1"/>
      <c r="B69" s="218"/>
      <c r="C69" s="218"/>
      <c r="D69" s="1"/>
      <c r="E69" s="1"/>
      <c r="F69" s="1"/>
      <c r="G69" s="1"/>
      <c r="H69" s="1"/>
      <c r="I69" s="1"/>
      <c r="J69" s="1"/>
      <c r="K69" s="1"/>
      <c r="L69" s="1"/>
      <c r="M69" s="1"/>
      <c r="N69" s="87"/>
      <c r="O69" s="87"/>
      <c r="P69" s="1"/>
      <c r="Q69" s="1"/>
      <c r="R69" s="1"/>
      <c r="S69" s="1"/>
      <c r="T69" s="57"/>
      <c r="U69" s="1"/>
      <c r="V69" s="1"/>
      <c r="W69" s="1"/>
      <c r="X69" s="1"/>
    </row>
    <row r="70" spans="1:24" ht="6.6" customHeight="1">
      <c r="A70" s="1"/>
      <c r="B70" s="218"/>
      <c r="C70" s="218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57"/>
      <c r="U70" s="1"/>
      <c r="V70" s="1"/>
      <c r="W70" s="1"/>
      <c r="X70" s="1"/>
    </row>
    <row r="71" spans="1:24">
      <c r="A71" s="1"/>
      <c r="B71" s="218"/>
      <c r="C71" s="218"/>
      <c r="F71" s="1"/>
      <c r="G71" s="1"/>
      <c r="H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57"/>
      <c r="U71" s="1"/>
      <c r="V71" s="1"/>
      <c r="W71" s="1"/>
      <c r="X71" s="1"/>
    </row>
    <row r="72" spans="1:24">
      <c r="A72" s="1"/>
      <c r="B72" s="218"/>
      <c r="C72" s="218"/>
      <c r="G72" s="1"/>
      <c r="H72" s="124"/>
      <c r="I72" s="123" t="s">
        <v>59</v>
      </c>
      <c r="M72" s="18"/>
      <c r="N72" s="18"/>
      <c r="O72" s="18"/>
      <c r="P72" s="18"/>
      <c r="Q72" s="1"/>
      <c r="R72" s="1"/>
      <c r="S72" s="1"/>
      <c r="T72" s="57"/>
      <c r="U72" s="1"/>
      <c r="V72" s="1"/>
      <c r="W72" s="1"/>
      <c r="X72" s="1"/>
    </row>
    <row r="73" spans="1:24">
      <c r="A73" s="1"/>
      <c r="B73" s="218"/>
      <c r="C73" s="218"/>
      <c r="G73" s="1"/>
      <c r="H73" s="124"/>
      <c r="I73" s="197" t="s">
        <v>77</v>
      </c>
      <c r="J73" s="204"/>
      <c r="K73" s="129">
        <v>0.65</v>
      </c>
      <c r="L73" s="202">
        <f>L76*K73</f>
        <v>0</v>
      </c>
      <c r="M73" s="18"/>
      <c r="N73" s="18"/>
      <c r="O73" s="18"/>
      <c r="P73" s="18"/>
      <c r="Q73" s="1"/>
      <c r="R73" s="1"/>
      <c r="S73" s="1"/>
      <c r="T73" s="57"/>
      <c r="U73" s="1"/>
      <c r="V73" s="1"/>
      <c r="W73" s="1"/>
      <c r="X73" s="1"/>
    </row>
    <row r="74" spans="1:24">
      <c r="A74" s="1"/>
      <c r="B74" s="218"/>
      <c r="C74" s="218"/>
      <c r="G74" s="1"/>
      <c r="I74" s="199" t="s">
        <v>81</v>
      </c>
      <c r="J74" s="189"/>
      <c r="K74" s="129">
        <v>0</v>
      </c>
      <c r="L74" s="231">
        <f>L76*K74</f>
        <v>0</v>
      </c>
      <c r="M74" s="18"/>
      <c r="N74" s="18"/>
      <c r="O74" s="18"/>
      <c r="P74" s="18"/>
      <c r="Q74" s="1"/>
      <c r="R74" s="1"/>
      <c r="S74" s="1"/>
      <c r="T74" s="57"/>
      <c r="U74" s="1"/>
      <c r="V74" s="1"/>
      <c r="W74" s="1"/>
      <c r="X74" s="1"/>
    </row>
    <row r="75" spans="1:24">
      <c r="A75" s="1"/>
      <c r="B75" s="5" t="s">
        <v>84</v>
      </c>
      <c r="C75" s="5"/>
      <c r="G75" s="1"/>
      <c r="I75" s="200" t="s">
        <v>78</v>
      </c>
      <c r="J75" s="198"/>
      <c r="K75" s="129">
        <v>0.35</v>
      </c>
      <c r="L75" s="42">
        <f>L76*K75</f>
        <v>0</v>
      </c>
      <c r="M75" s="18"/>
      <c r="N75" s="40">
        <f>L75</f>
        <v>0</v>
      </c>
      <c r="O75" s="86" t="s">
        <v>152</v>
      </c>
      <c r="P75" s="18"/>
      <c r="Q75" s="1"/>
      <c r="R75" s="1"/>
      <c r="S75" s="1"/>
      <c r="T75" s="57"/>
      <c r="U75" s="1"/>
      <c r="V75" s="1"/>
      <c r="W75" s="1"/>
      <c r="X75" s="1"/>
    </row>
    <row r="76" spans="1:24">
      <c r="A76" s="1"/>
      <c r="B76" s="5" t="s">
        <v>85</v>
      </c>
      <c r="C76" s="5"/>
      <c r="D76" s="1"/>
      <c r="E76" s="1"/>
      <c r="F76" s="125"/>
      <c r="G76" s="1"/>
      <c r="I76" s="100" t="s">
        <v>70</v>
      </c>
      <c r="J76" s="183"/>
      <c r="K76" s="201">
        <f>SUM(K73:K75)</f>
        <v>1</v>
      </c>
      <c r="L76" s="203">
        <f>L67+P67</f>
        <v>0</v>
      </c>
      <c r="M76" s="18"/>
      <c r="N76" s="20">
        <f>P67</f>
        <v>0</v>
      </c>
      <c r="O76" s="86" t="s">
        <v>153</v>
      </c>
      <c r="P76" s="18"/>
      <c r="Q76" s="1"/>
      <c r="R76" s="1"/>
      <c r="S76" s="1"/>
      <c r="T76" s="57"/>
      <c r="U76" s="1"/>
      <c r="V76" s="1"/>
      <c r="W76" s="1"/>
      <c r="X76" s="1"/>
    </row>
    <row r="77" spans="1:24">
      <c r="A77" s="1"/>
      <c r="B77" s="5"/>
      <c r="C77" s="5"/>
      <c r="D77" s="1"/>
      <c r="E77" s="1"/>
      <c r="F77" s="1"/>
      <c r="G77" s="1"/>
      <c r="H77" s="1"/>
      <c r="I77" s="1"/>
      <c r="J77" s="1"/>
      <c r="K77" s="18"/>
      <c r="L77" s="18"/>
      <c r="M77" s="18"/>
      <c r="N77" s="20">
        <f>N75-N76</f>
        <v>0</v>
      </c>
      <c r="O77" s="130" t="s">
        <v>154</v>
      </c>
      <c r="P77" s="18"/>
      <c r="Q77" s="1"/>
      <c r="R77" s="1"/>
      <c r="S77" s="1"/>
      <c r="T77" s="57"/>
      <c r="U77" s="1"/>
      <c r="V77" s="1"/>
      <c r="W77" s="1"/>
      <c r="X77" s="1"/>
    </row>
    <row r="78" spans="1:24">
      <c r="A78" s="1"/>
      <c r="B78" s="5"/>
      <c r="C78" s="5"/>
      <c r="D78" s="1"/>
      <c r="E78" s="1"/>
      <c r="F78" s="1"/>
      <c r="G78" s="1"/>
      <c r="H78" s="1"/>
      <c r="I78" s="1"/>
      <c r="J78" s="1"/>
      <c r="K78" s="18"/>
      <c r="L78" s="18"/>
      <c r="M78" s="18"/>
      <c r="P78" s="18"/>
      <c r="Q78" s="1"/>
      <c r="R78" s="1"/>
      <c r="S78" s="1"/>
      <c r="T78" s="57"/>
      <c r="U78" s="1"/>
      <c r="V78" s="1"/>
      <c r="W78" s="1"/>
      <c r="X78" s="1"/>
    </row>
    <row r="79" spans="1:24" ht="15.6" customHeight="1">
      <c r="A79" s="1"/>
      <c r="B79" s="69" t="s">
        <v>102</v>
      </c>
      <c r="C79" s="69"/>
      <c r="G79" s="1"/>
      <c r="H79" s="1"/>
      <c r="I79" s="1"/>
      <c r="J79" s="1"/>
      <c r="K79" s="18"/>
      <c r="L79" s="18"/>
      <c r="M79" s="18"/>
      <c r="N79" s="18"/>
      <c r="O79" s="18"/>
      <c r="P79" s="18"/>
      <c r="Q79" s="1"/>
      <c r="R79" s="1"/>
      <c r="S79" s="1"/>
      <c r="T79" s="57"/>
      <c r="U79" s="1"/>
      <c r="V79" s="1"/>
      <c r="W79" s="1"/>
      <c r="X79" s="1"/>
    </row>
    <row r="80" spans="1:24" ht="14.55" customHeight="1">
      <c r="A80" s="1"/>
      <c r="B80" s="69" t="s">
        <v>103</v>
      </c>
      <c r="C80" s="69"/>
      <c r="G80" s="1"/>
      <c r="H80" s="122" t="s">
        <v>149</v>
      </c>
      <c r="I80" s="1"/>
      <c r="M80" s="18"/>
      <c r="N80" s="18"/>
      <c r="O80" s="18"/>
      <c r="P80" s="18"/>
      <c r="Q80" s="1"/>
      <c r="R80" s="1"/>
      <c r="S80" s="1"/>
      <c r="T80" s="57"/>
      <c r="U80" s="1"/>
      <c r="V80" s="1"/>
      <c r="W80" s="1"/>
      <c r="X80" s="1"/>
    </row>
    <row r="81" spans="1:24">
      <c r="A81" s="1"/>
      <c r="B81" s="70" t="s">
        <v>86</v>
      </c>
      <c r="C81" s="70"/>
      <c r="G81" s="1"/>
      <c r="H81" s="185" t="s">
        <v>139</v>
      </c>
      <c r="I81" s="186"/>
      <c r="J81" s="126"/>
      <c r="K81" s="187"/>
      <c r="L81" s="38">
        <f>L73</f>
        <v>0</v>
      </c>
      <c r="M81" s="18"/>
      <c r="N81" s="18"/>
      <c r="O81" s="18"/>
      <c r="P81" s="18"/>
      <c r="Q81" s="1"/>
      <c r="R81" s="1"/>
      <c r="S81" s="1"/>
      <c r="T81" s="57"/>
      <c r="U81" s="1"/>
      <c r="V81" s="1"/>
      <c r="W81" s="1"/>
      <c r="X81" s="1"/>
    </row>
    <row r="82" spans="1:24">
      <c r="A82" s="1"/>
      <c r="B82" s="71" t="s">
        <v>18</v>
      </c>
      <c r="C82" s="71"/>
      <c r="G82" s="1"/>
      <c r="H82" s="185" t="s">
        <v>140</v>
      </c>
      <c r="I82" s="186"/>
      <c r="J82" s="126"/>
      <c r="K82" s="187"/>
      <c r="L82" s="28">
        <f>L74</f>
        <v>0</v>
      </c>
      <c r="M82" s="18"/>
      <c r="N82" s="18"/>
      <c r="O82" s="18"/>
      <c r="P82" s="18"/>
      <c r="Q82" s="1"/>
      <c r="R82" s="19"/>
      <c r="S82" s="1"/>
      <c r="T82" s="57"/>
      <c r="U82" s="1"/>
      <c r="V82" s="1"/>
      <c r="W82" s="1"/>
      <c r="X82" s="1"/>
    </row>
    <row r="83" spans="1:24">
      <c r="A83" s="1"/>
      <c r="B83" s="69" t="s">
        <v>19</v>
      </c>
      <c r="C83" s="69"/>
      <c r="G83" s="1"/>
      <c r="H83" s="185" t="s">
        <v>147</v>
      </c>
      <c r="I83" s="186"/>
      <c r="J83" s="126"/>
      <c r="K83" s="187"/>
      <c r="L83" s="28">
        <f>SUM(L81:L82)</f>
        <v>0</v>
      </c>
      <c r="M83" s="18"/>
      <c r="N83" s="18"/>
      <c r="O83" s="18"/>
      <c r="P83" s="18"/>
      <c r="Q83" s="1"/>
      <c r="R83" s="19"/>
      <c r="S83" s="1"/>
      <c r="T83" s="57"/>
      <c r="U83" s="1"/>
      <c r="V83" s="1"/>
      <c r="W83" s="1"/>
      <c r="X83" s="1"/>
    </row>
    <row r="84" spans="1:24">
      <c r="A84" s="1"/>
      <c r="B84" s="69" t="s">
        <v>20</v>
      </c>
      <c r="C84" s="69"/>
      <c r="G84" s="1"/>
      <c r="H84" s="185" t="s">
        <v>141</v>
      </c>
      <c r="I84" s="186"/>
      <c r="J84" s="126"/>
      <c r="K84" s="187"/>
      <c r="L84" s="28">
        <f>N77</f>
        <v>0</v>
      </c>
      <c r="M84" s="18"/>
      <c r="N84" s="18"/>
      <c r="O84" s="18"/>
      <c r="P84" s="18"/>
      <c r="Q84" s="1"/>
      <c r="R84" s="19"/>
      <c r="S84" s="1"/>
      <c r="T84" s="57"/>
      <c r="U84" s="1"/>
      <c r="V84" s="1"/>
      <c r="W84" s="1"/>
      <c r="X84" s="1"/>
    </row>
    <row r="85" spans="1:24">
      <c r="A85" s="1"/>
      <c r="B85" s="71" t="s">
        <v>21</v>
      </c>
      <c r="C85" s="71"/>
      <c r="G85" s="1"/>
      <c r="H85" s="185" t="s">
        <v>142</v>
      </c>
      <c r="I85" s="186"/>
      <c r="J85" s="126"/>
      <c r="K85" s="187"/>
      <c r="L85" s="28">
        <f>N76</f>
        <v>0</v>
      </c>
      <c r="M85" s="18"/>
      <c r="N85" s="18"/>
      <c r="O85" s="18"/>
      <c r="P85" s="18"/>
      <c r="Q85" s="1"/>
      <c r="R85" s="19"/>
      <c r="S85" s="1"/>
      <c r="T85" s="57"/>
      <c r="U85" s="1"/>
      <c r="V85" s="1"/>
      <c r="W85" s="1"/>
      <c r="X85" s="1"/>
    </row>
    <row r="86" spans="1:24">
      <c r="A86" s="1"/>
      <c r="B86" s="69" t="s">
        <v>22</v>
      </c>
      <c r="C86" s="69"/>
      <c r="G86" s="1"/>
      <c r="H86" s="185" t="s">
        <v>148</v>
      </c>
      <c r="I86" s="186"/>
      <c r="J86" s="126"/>
      <c r="K86" s="187"/>
      <c r="L86" s="41">
        <f>L84+L85</f>
        <v>0</v>
      </c>
      <c r="M86" s="18"/>
      <c r="N86" s="18"/>
      <c r="O86" s="18"/>
      <c r="P86" s="18"/>
      <c r="Q86" s="1"/>
      <c r="R86" s="19"/>
      <c r="S86" s="1"/>
      <c r="T86" s="57"/>
      <c r="U86" s="1"/>
      <c r="V86" s="1"/>
      <c r="W86" s="1"/>
      <c r="X86" s="1"/>
    </row>
    <row r="87" spans="1:24">
      <c r="A87" s="1"/>
      <c r="B87" s="69" t="s">
        <v>23</v>
      </c>
      <c r="C87" s="69"/>
      <c r="G87" s="1"/>
      <c r="H87" s="185" t="s">
        <v>143</v>
      </c>
      <c r="I87" s="186"/>
      <c r="J87" s="126"/>
      <c r="K87" s="187"/>
      <c r="L87" s="28">
        <f>L83+L86</f>
        <v>0</v>
      </c>
      <c r="M87" s="18"/>
      <c r="N87" s="18"/>
      <c r="O87" s="18"/>
      <c r="P87" s="18"/>
      <c r="Q87" s="1"/>
      <c r="R87" s="19"/>
      <c r="S87" s="1"/>
      <c r="T87" s="57"/>
      <c r="U87" s="1"/>
      <c r="V87" s="1"/>
      <c r="W87" s="1"/>
      <c r="X87" s="1"/>
    </row>
    <row r="88" spans="1:24">
      <c r="A88" s="1"/>
      <c r="B88" s="70" t="s">
        <v>24</v>
      </c>
      <c r="C88" s="70"/>
      <c r="D88" s="1"/>
      <c r="E88" s="1"/>
      <c r="F88" s="1"/>
      <c r="G88" s="1"/>
      <c r="H88" s="185" t="s">
        <v>144</v>
      </c>
      <c r="I88" s="186"/>
      <c r="J88" s="126"/>
      <c r="K88" s="187"/>
      <c r="L88" s="29"/>
      <c r="M88" s="18"/>
      <c r="N88" s="18"/>
      <c r="O88" s="18"/>
      <c r="P88" s="18"/>
      <c r="Q88" s="1"/>
      <c r="R88" s="19"/>
      <c r="S88" s="1"/>
      <c r="T88" s="57"/>
      <c r="U88" s="1"/>
      <c r="V88" s="1"/>
      <c r="W88" s="1"/>
      <c r="X88" s="1"/>
    </row>
    <row r="89" spans="1:24">
      <c r="A89" s="1"/>
      <c r="B89" s="5"/>
      <c r="C89" s="5"/>
      <c r="G89" s="1"/>
      <c r="H89" s="185" t="s">
        <v>145</v>
      </c>
      <c r="I89" s="186"/>
      <c r="J89" s="126"/>
      <c r="K89" s="187"/>
      <c r="L89" s="39">
        <f>L87-L88</f>
        <v>0</v>
      </c>
      <c r="O89" s="18"/>
      <c r="P89" s="18"/>
      <c r="Q89" s="1"/>
      <c r="S89" s="1"/>
      <c r="T89" s="57"/>
      <c r="U89" s="1"/>
      <c r="V89" s="1"/>
      <c r="W89" s="1"/>
      <c r="X89" s="1"/>
    </row>
    <row r="90" spans="1:24">
      <c r="A90" s="1"/>
      <c r="B90" s="51"/>
      <c r="C90" s="51"/>
      <c r="D90" s="36"/>
      <c r="E90" s="36"/>
      <c r="F90" s="36"/>
      <c r="G90" s="1"/>
      <c r="H90" s="36"/>
      <c r="I90" s="36"/>
      <c r="M90" s="1"/>
      <c r="O90" s="1"/>
      <c r="P90" s="1"/>
      <c r="Q90" s="1"/>
      <c r="S90" s="1"/>
      <c r="T90" s="57"/>
      <c r="U90" s="1"/>
      <c r="V90" s="1"/>
      <c r="W90" s="1"/>
      <c r="X90" s="1"/>
    </row>
    <row r="91" spans="1:24">
      <c r="A91" s="1"/>
      <c r="B91" s="51"/>
      <c r="C91" s="51"/>
      <c r="D91" s="1"/>
      <c r="E91" s="1"/>
      <c r="F91" s="1"/>
      <c r="G91" s="1"/>
      <c r="H91" s="1"/>
      <c r="I91" s="1"/>
      <c r="L91" s="1"/>
      <c r="M91" s="1"/>
      <c r="O91" s="1"/>
      <c r="P91" s="1"/>
      <c r="Q91" s="1"/>
      <c r="S91" s="1"/>
      <c r="T91" s="57"/>
      <c r="U91" s="1"/>
      <c r="V91" s="1"/>
      <c r="W91" s="1"/>
      <c r="X91" s="1"/>
    </row>
    <row r="92" spans="1:24">
      <c r="A92" s="1"/>
      <c r="B92" s="51"/>
      <c r="C92" s="51"/>
      <c r="D92" s="1"/>
      <c r="E92" s="1"/>
      <c r="F92" s="1"/>
      <c r="G92" s="1"/>
      <c r="H92" s="1"/>
      <c r="I92" s="1"/>
      <c r="L92" s="1"/>
      <c r="M92" s="1"/>
      <c r="O92" s="1"/>
      <c r="P92" s="1"/>
      <c r="Q92" s="1"/>
      <c r="S92" s="1"/>
      <c r="T92" s="57"/>
      <c r="U92" s="1"/>
      <c r="V92" s="1"/>
      <c r="W92" s="1"/>
      <c r="X92" s="1"/>
    </row>
    <row r="93" spans="1:24">
      <c r="A93" s="1"/>
      <c r="B93" s="51"/>
      <c r="C93" s="51"/>
      <c r="D93" s="1"/>
      <c r="E93" s="1"/>
      <c r="F93" s="1"/>
      <c r="G93" s="1"/>
      <c r="H93" s="1"/>
      <c r="I93" s="1"/>
      <c r="L93" s="1"/>
      <c r="M93" s="1"/>
      <c r="O93" s="1"/>
      <c r="P93" s="1"/>
      <c r="Q93" s="1"/>
      <c r="S93" s="1"/>
      <c r="T93" s="57"/>
      <c r="U93" s="1"/>
      <c r="V93" s="1"/>
      <c r="W93" s="1"/>
      <c r="X93" s="1"/>
    </row>
    <row r="94" spans="1:24">
      <c r="A94" s="1"/>
      <c r="B94" s="51"/>
      <c r="C94" s="51"/>
      <c r="D94" s="1"/>
      <c r="E94" s="1"/>
      <c r="F94" s="1"/>
      <c r="G94" s="1"/>
      <c r="H94" s="1"/>
      <c r="I94" s="1"/>
      <c r="L94" s="1"/>
      <c r="M94" s="1"/>
      <c r="O94" s="1"/>
      <c r="P94" s="1"/>
      <c r="Q94" s="1"/>
      <c r="S94" s="1"/>
      <c r="T94" s="57"/>
      <c r="U94" s="1"/>
      <c r="V94" s="1"/>
      <c r="W94" s="1"/>
      <c r="X94" s="1"/>
    </row>
    <row r="95" spans="1:24">
      <c r="A95" s="1"/>
      <c r="B95" s="1"/>
      <c r="C95" s="1"/>
      <c r="D95" s="1"/>
      <c r="E95" s="1"/>
      <c r="F95" s="1"/>
      <c r="G95" s="1"/>
      <c r="H95" s="1"/>
      <c r="I95" s="1"/>
      <c r="L95" s="1"/>
      <c r="M95" s="1"/>
      <c r="O95" s="1"/>
      <c r="P95" s="1"/>
      <c r="Q95" s="1"/>
      <c r="S95" s="1"/>
      <c r="T95" s="57"/>
      <c r="U95" s="1"/>
      <c r="V95" s="1"/>
      <c r="W95" s="1"/>
      <c r="X95" s="1"/>
    </row>
    <row r="96" spans="1:24">
      <c r="A96" s="1"/>
      <c r="B96" s="1"/>
      <c r="C96" s="1"/>
      <c r="D96" s="1"/>
      <c r="E96" s="1"/>
      <c r="F96" s="1"/>
      <c r="G96" s="1"/>
      <c r="H96" s="1"/>
      <c r="I96" s="1"/>
      <c r="L96" s="1"/>
      <c r="M96" s="1"/>
      <c r="O96" s="1"/>
      <c r="P96" s="1"/>
      <c r="Q96" s="1"/>
      <c r="S96" s="1"/>
      <c r="T96" s="57"/>
      <c r="U96" s="1"/>
      <c r="V96" s="1"/>
      <c r="W96" s="1"/>
      <c r="X96" s="1"/>
    </row>
    <row r="97" spans="1:24">
      <c r="A97" s="1"/>
      <c r="B97" s="1"/>
      <c r="C97" s="1"/>
      <c r="D97" s="1"/>
      <c r="E97" s="1"/>
      <c r="F97" s="1"/>
      <c r="G97" s="1"/>
      <c r="H97" s="1"/>
      <c r="I97" s="1"/>
      <c r="L97" s="1"/>
      <c r="M97" s="1"/>
      <c r="O97" s="1"/>
      <c r="P97" s="1"/>
      <c r="Q97" s="1"/>
      <c r="S97" s="1"/>
      <c r="T97" s="57"/>
      <c r="U97" s="1"/>
      <c r="V97" s="1"/>
      <c r="W97" s="1"/>
      <c r="X97" s="1"/>
    </row>
    <row r="98" spans="1:24">
      <c r="A98" s="1"/>
      <c r="B98" s="1"/>
      <c r="C98" s="1"/>
      <c r="D98" s="1"/>
      <c r="E98" s="1"/>
      <c r="F98" s="1"/>
      <c r="G98" s="1"/>
      <c r="H98" s="1"/>
      <c r="I98" s="1"/>
      <c r="L98" s="1"/>
      <c r="M98" s="1"/>
      <c r="O98" s="1"/>
      <c r="P98" s="1"/>
      <c r="Q98" s="1"/>
      <c r="S98" s="1"/>
      <c r="T98" s="57"/>
      <c r="U98" s="1"/>
      <c r="V98" s="1"/>
      <c r="W98" s="1"/>
      <c r="X98" s="1"/>
    </row>
    <row r="99" spans="1:24">
      <c r="A99" s="1"/>
      <c r="B99" s="1"/>
      <c r="C99" s="1"/>
      <c r="D99" s="1"/>
      <c r="E99" s="1"/>
      <c r="F99" s="1"/>
      <c r="G99" s="1"/>
      <c r="H99" s="1"/>
      <c r="I99" s="1"/>
      <c r="L99" s="1"/>
      <c r="M99" s="1"/>
      <c r="O99" s="1"/>
      <c r="P99" s="1"/>
      <c r="Q99" s="1"/>
      <c r="R99" s="5"/>
      <c r="S99" s="1"/>
      <c r="T99" s="57"/>
      <c r="U99" s="1"/>
      <c r="V99" s="1"/>
      <c r="W99" s="1"/>
      <c r="X99" s="1"/>
    </row>
    <row r="100" spans="1:24" ht="14.55" customHeight="1">
      <c r="A100" s="1"/>
      <c r="B100" s="1"/>
      <c r="C100" s="1"/>
      <c r="D100" s="1"/>
      <c r="E100" s="1"/>
      <c r="F100" s="1"/>
      <c r="G100" s="1"/>
      <c r="H100" s="1"/>
      <c r="I100" s="1"/>
      <c r="O100" s="1"/>
      <c r="P100" s="1"/>
      <c r="Q100" s="1"/>
      <c r="S100" s="1"/>
      <c r="T100" s="57"/>
      <c r="U100" s="1"/>
      <c r="V100" s="1"/>
      <c r="W100" s="1"/>
      <c r="X100" s="1"/>
    </row>
    <row r="101" spans="1:24" ht="9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57"/>
      <c r="U101" s="1"/>
      <c r="V101" s="1"/>
      <c r="W101" s="1"/>
      <c r="X101" s="1"/>
    </row>
    <row r="102" spans="1:2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57"/>
      <c r="U102" s="1"/>
      <c r="V102" s="1"/>
      <c r="W102" s="1"/>
      <c r="X102" s="1"/>
    </row>
    <row r="103" spans="1:2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57"/>
      <c r="U103" s="1"/>
      <c r="V103" s="1"/>
      <c r="W103" s="1"/>
      <c r="X103" s="1"/>
    </row>
    <row r="104" spans="1:2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57"/>
      <c r="U104" s="1"/>
      <c r="V104" s="1"/>
      <c r="W104" s="1"/>
      <c r="X104" s="1"/>
    </row>
    <row r="105" spans="1:2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57"/>
      <c r="U105" s="1"/>
      <c r="V105" s="1"/>
      <c r="W105" s="1"/>
      <c r="X105" s="1"/>
    </row>
    <row r="106" spans="1:2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57"/>
      <c r="U106" s="1"/>
      <c r="V106" s="1"/>
      <c r="W106" s="1"/>
      <c r="X106" s="1"/>
    </row>
    <row r="107" spans="1:2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57"/>
      <c r="U107" s="1"/>
      <c r="V107" s="1"/>
      <c r="W107" s="1"/>
      <c r="X107" s="1"/>
    </row>
    <row r="108" spans="1:2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57"/>
      <c r="U108" s="1"/>
      <c r="V108" s="1"/>
      <c r="W108" s="1"/>
      <c r="X108" s="1"/>
    </row>
    <row r="109" spans="1:2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57"/>
      <c r="U109" s="1"/>
      <c r="V109" s="1"/>
      <c r="W109" s="1"/>
      <c r="X109" s="1"/>
    </row>
    <row r="110" spans="1:2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57"/>
      <c r="U110" s="1"/>
      <c r="V110" s="1"/>
      <c r="W110" s="1"/>
      <c r="X110" s="1"/>
    </row>
    <row r="111" spans="1:2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57"/>
      <c r="U111" s="1"/>
      <c r="V111" s="1"/>
      <c r="W111" s="1"/>
      <c r="X111" s="1"/>
    </row>
    <row r="112" spans="1:2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57"/>
      <c r="U112" s="1"/>
      <c r="V112" s="1"/>
      <c r="W112" s="1"/>
      <c r="X112" s="1"/>
    </row>
    <row r="113" spans="1:2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57"/>
      <c r="U113" s="1"/>
      <c r="V113" s="1"/>
      <c r="W113" s="1"/>
      <c r="X113" s="1"/>
    </row>
    <row r="114" spans="1:2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57"/>
      <c r="U114" s="1"/>
      <c r="V114" s="1"/>
      <c r="W114" s="1"/>
      <c r="X114" s="1"/>
    </row>
    <row r="115" spans="1:2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57"/>
      <c r="U115" s="1"/>
      <c r="V115" s="1"/>
      <c r="W115" s="1"/>
      <c r="X115" s="1"/>
    </row>
    <row r="116" spans="1:2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57"/>
      <c r="U116" s="1"/>
      <c r="V116" s="1"/>
      <c r="W116" s="1"/>
      <c r="X116" s="1"/>
    </row>
    <row r="117" spans="1:2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57"/>
      <c r="U117" s="1"/>
      <c r="V117" s="1"/>
      <c r="W117" s="1"/>
      <c r="X117" s="1"/>
    </row>
    <row r="118" spans="1:2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57"/>
      <c r="U118" s="1"/>
      <c r="V118" s="1"/>
      <c r="W118" s="1"/>
      <c r="X118" s="1"/>
    </row>
    <row r="119" spans="1:2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57"/>
      <c r="U119" s="1"/>
      <c r="V119" s="1"/>
      <c r="W119" s="1"/>
      <c r="X119" s="1"/>
    </row>
    <row r="120" spans="1:2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57"/>
      <c r="U120" s="1"/>
      <c r="V120" s="1"/>
      <c r="W120" s="1"/>
      <c r="X120" s="1"/>
    </row>
    <row r="121" spans="1:2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</sheetData>
  <sheetProtection algorithmName="SHA-512" hashValue="4oJ9eoWiFFQfysMCi4oDcLVwKNX+CxqZCk/3wVNgXajbnRiQwaZc/amVsTzAZ3HYwsmyh1CfZ859lpbDhhC52Q==" saltValue="yWmlu3cpxsQIHS4VWfRrUQ==" spinCount="100000" sheet="1" objects="1" scenarios="1" formatCells="0" selectLockedCells="1"/>
  <dataConsolidate/>
  <mergeCells count="49">
    <mergeCell ref="D5:F5"/>
    <mergeCell ref="N5:R5"/>
    <mergeCell ref="B8:C8"/>
    <mergeCell ref="B9:C9"/>
    <mergeCell ref="B10:C10"/>
    <mergeCell ref="B11:C11"/>
    <mergeCell ref="B12:C12"/>
    <mergeCell ref="B15:C15"/>
    <mergeCell ref="B16:C16"/>
    <mergeCell ref="B17:C17"/>
    <mergeCell ref="B18:C18"/>
    <mergeCell ref="B20:C20"/>
    <mergeCell ref="B21:C21"/>
    <mergeCell ref="B22:C22"/>
    <mergeCell ref="B23:C23"/>
    <mergeCell ref="B24:C24"/>
    <mergeCell ref="B27:C27"/>
    <mergeCell ref="B28:C28"/>
    <mergeCell ref="B29:C29"/>
    <mergeCell ref="B30:C30"/>
    <mergeCell ref="B31:C31"/>
    <mergeCell ref="B32:C32"/>
    <mergeCell ref="B34:C34"/>
    <mergeCell ref="B35:C35"/>
    <mergeCell ref="B36:C36"/>
    <mergeCell ref="B46:C46"/>
    <mergeCell ref="B47:C47"/>
    <mergeCell ref="B48:C48"/>
    <mergeCell ref="B37:C37"/>
    <mergeCell ref="B38:C38"/>
    <mergeCell ref="B39:C39"/>
    <mergeCell ref="B40:C40"/>
    <mergeCell ref="B41:C41"/>
    <mergeCell ref="B61:C61"/>
    <mergeCell ref="B62:C62"/>
    <mergeCell ref="B63:C63"/>
    <mergeCell ref="B6:C6"/>
    <mergeCell ref="B55:C55"/>
    <mergeCell ref="B56:C56"/>
    <mergeCell ref="B57:C57"/>
    <mergeCell ref="B59:C59"/>
    <mergeCell ref="B60:C60"/>
    <mergeCell ref="B49:C49"/>
    <mergeCell ref="B50:C50"/>
    <mergeCell ref="B52:C52"/>
    <mergeCell ref="B53:C53"/>
    <mergeCell ref="B54:C54"/>
    <mergeCell ref="B42:C42"/>
    <mergeCell ref="B45:C45"/>
  </mergeCells>
  <conditionalFormatting sqref="B1:C2 C3 B4:C1048576">
    <cfRule type="containsText" dxfId="12" priority="3" operator="containsText" text="*Rakennusselostus puuttuu">
      <formula>NOT(ISERROR(SEARCH("*Rakennusselostus puuttuu",B1)))</formula>
    </cfRule>
  </conditionalFormatting>
  <conditionalFormatting sqref="C3">
    <cfRule type="containsText" dxfId="11" priority="1" operator="containsText" text="*Tietoja puuttuu">
      <formula>NOT(ISERROR(SEARCH("*Tietoja puuttuu",C3)))</formula>
    </cfRule>
  </conditionalFormatting>
  <conditionalFormatting sqref="N3:N4">
    <cfRule type="containsText" dxfId="10" priority="2" operator="containsText" text="*Valitse">
      <formula>NOT(ISERROR(SEARCH("*Valitse",N3)))</formula>
    </cfRule>
  </conditionalFormatting>
  <conditionalFormatting sqref="N76">
    <cfRule type="cellIs" dxfId="9" priority="5" operator="greaterThan">
      <formula>$N$75</formula>
    </cfRule>
  </conditionalFormatting>
  <conditionalFormatting sqref="N77">
    <cfRule type="cellIs" dxfId="8" priority="4" operator="lessThan">
      <formula>0</formula>
    </cfRule>
  </conditionalFormatting>
  <dataValidations count="2">
    <dataValidation type="list" allowBlank="1" showInputMessage="1" showErrorMessage="1" sqref="F8:F13 F15:F18 F20:F25 F27:F32 F34:F43 F45:F50 F52:F57 F59:F66" xr:uid="{AB438408-5392-42FE-8B35-CD50D9A260F9}">
      <formula1>$B$79:$B$89</formula1>
    </dataValidation>
    <dataValidation type="list" allowBlank="1" showInputMessage="1" showErrorMessage="1" sqref="L3:L4" xr:uid="{E11FD6FF-D892-4B2B-82B3-9E5D33873652}">
      <formula1>$B$75:$B$77</formula1>
    </dataValidation>
  </dataValidations>
  <pageMargins left="0.70866141732283472" right="0.70866141732283472" top="0.74803149606299213" bottom="0.74803149606299213" header="0.31496062992125984" footer="0.31496062992125984"/>
  <pageSetup paperSize="9" scale="37" orientation="landscape" r:id="rId1"/>
  <headerFooter>
    <oddHeader>&amp;CKorjausrakentamisen kustannusarvio&amp;RTulostettu &amp;D</oddHeader>
    <oddFooter>&amp;R&amp;9Lomake tuotettu Outokaira tuottamhan ry:n Vasara ja nauloja -hankkeessa</oddFooter>
  </headerFooter>
  <rowBreaks count="1" manualBreakCount="1">
    <brk id="50" max="18" man="1"/>
  </rowBreaks>
  <colBreaks count="1" manualBreakCount="1">
    <brk id="20" max="120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B9A29-3BB5-4D49-9C26-DFFD70BED7D0}">
  <sheetPr>
    <tabColor rgb="FFFFFF00"/>
  </sheetPr>
  <dimension ref="A1:N93"/>
  <sheetViews>
    <sheetView showGridLines="0" zoomScaleNormal="100" workbookViewId="0">
      <selection activeCell="C19" sqref="C19"/>
    </sheetView>
  </sheetViews>
  <sheetFormatPr defaultRowHeight="14.4"/>
  <cols>
    <col min="1" max="1" width="1.5546875" customWidth="1"/>
    <col min="2" max="2" width="51.5546875" customWidth="1"/>
    <col min="3" max="3" width="32.21875" customWidth="1"/>
    <col min="4" max="4" width="9.5546875" customWidth="1"/>
    <col min="5" max="7" width="9.77734375" customWidth="1"/>
    <col min="8" max="9" width="10.21875" customWidth="1"/>
    <col min="10" max="10" width="9.44140625" customWidth="1"/>
    <col min="11" max="11" width="13.5546875" customWidth="1"/>
    <col min="12" max="12" width="1.44140625" customWidth="1"/>
    <col min="13" max="13" width="10" customWidth="1"/>
  </cols>
  <sheetData>
    <row r="1" spans="1:12" ht="7.0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5.6">
      <c r="B2" s="74" t="s">
        <v>109</v>
      </c>
      <c r="C2" s="72" t="s">
        <v>2</v>
      </c>
      <c r="D2" s="100">
        <f>'Hankkeen tiedot'!D5</f>
        <v>0</v>
      </c>
      <c r="L2" s="11"/>
    </row>
    <row r="3" spans="1:12">
      <c r="B3" t="s">
        <v>108</v>
      </c>
      <c r="C3" s="72" t="s">
        <v>0</v>
      </c>
      <c r="D3" s="100">
        <f>'Hankkeen tiedot'!D6</f>
        <v>0</v>
      </c>
      <c r="L3" s="11"/>
    </row>
    <row r="4" spans="1:12">
      <c r="C4" s="72" t="s">
        <v>104</v>
      </c>
      <c r="D4" s="100">
        <f>'Hankkeen tiedot'!D7</f>
        <v>0</v>
      </c>
      <c r="L4" s="11"/>
    </row>
    <row r="5" spans="1:12">
      <c r="C5" s="72" t="s">
        <v>105</v>
      </c>
      <c r="D5" s="100">
        <f>'Hankkeen tiedot'!D8</f>
        <v>0</v>
      </c>
      <c r="L5" s="11"/>
    </row>
    <row r="6" spans="1:12" ht="15" thickBot="1">
      <c r="C6" s="72" t="s">
        <v>106</v>
      </c>
      <c r="D6" s="100">
        <f>'Hankkeen tiedot'!D9</f>
        <v>0</v>
      </c>
      <c r="L6" s="11"/>
    </row>
    <row r="7" spans="1:12" ht="15" thickBot="1">
      <c r="C7" s="72" t="s">
        <v>107</v>
      </c>
      <c r="D7" s="101">
        <f>'Hankkeen tiedot'!D10</f>
        <v>0</v>
      </c>
      <c r="H7" s="73" t="s">
        <v>5</v>
      </c>
      <c r="J7" s="104">
        <f>'Kustannukset |Rakennusselostus'!L3</f>
        <v>0</v>
      </c>
      <c r="L7" s="11"/>
    </row>
    <row r="8" spans="1:12" ht="15" thickBot="1">
      <c r="H8" s="73" t="s">
        <v>6</v>
      </c>
      <c r="J8" s="104">
        <f>'Kustannukset |Rakennusselostus'!L4</f>
        <v>0</v>
      </c>
      <c r="L8" s="11"/>
    </row>
    <row r="9" spans="1:12" ht="7.05" customHeight="1">
      <c r="A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ht="30">
      <c r="A10" s="11"/>
      <c r="B10" s="1"/>
      <c r="C10" s="264" t="s">
        <v>4</v>
      </c>
      <c r="D10" s="260"/>
      <c r="E10" s="260"/>
      <c r="F10" s="61"/>
      <c r="G10" s="52"/>
      <c r="H10" s="52"/>
      <c r="I10" s="61"/>
      <c r="J10" s="52"/>
      <c r="K10" s="241"/>
      <c r="L10" s="11"/>
    </row>
    <row r="11" spans="1:12" ht="41.4">
      <c r="A11" s="13"/>
      <c r="B11" s="68" t="s">
        <v>125</v>
      </c>
      <c r="C11" s="62" t="s">
        <v>79</v>
      </c>
      <c r="D11" s="63" t="s">
        <v>7</v>
      </c>
      <c r="E11" s="63" t="s">
        <v>8</v>
      </c>
      <c r="F11" s="33" t="s">
        <v>9</v>
      </c>
      <c r="G11" s="64" t="s">
        <v>10</v>
      </c>
      <c r="H11" s="33" t="s">
        <v>11</v>
      </c>
      <c r="I11" s="33" t="s">
        <v>12</v>
      </c>
      <c r="J11" s="33" t="s">
        <v>76</v>
      </c>
      <c r="K11" s="64" t="s">
        <v>13</v>
      </c>
      <c r="L11" s="11"/>
    </row>
    <row r="12" spans="1:12">
      <c r="A12" s="21" t="s">
        <v>120</v>
      </c>
      <c r="B12" s="21"/>
      <c r="C12" s="35"/>
      <c r="D12" s="32"/>
      <c r="E12" s="32"/>
      <c r="F12" s="32"/>
      <c r="G12" s="32"/>
      <c r="H12" s="32"/>
      <c r="I12" s="32"/>
      <c r="J12" s="32"/>
      <c r="K12" s="30"/>
      <c r="L12" s="11"/>
    </row>
    <row r="13" spans="1:12">
      <c r="A13" s="22"/>
      <c r="B13" s="132" t="s">
        <v>121</v>
      </c>
      <c r="C13" s="158">
        <f>'Kustannukset |Rakennusselostus'!D8</f>
        <v>0</v>
      </c>
      <c r="D13" s="205">
        <f>'Kustannukset |Rakennusselostus'!E8</f>
        <v>0</v>
      </c>
      <c r="E13" s="205">
        <f>'Kustannukset |Rakennusselostus'!F8</f>
        <v>0</v>
      </c>
      <c r="F13" s="205">
        <f>'Kustannukset |Rakennusselostus'!G8</f>
        <v>0</v>
      </c>
      <c r="G13" s="225">
        <f t="shared" ref="G13:G71" si="0">D13*F13</f>
        <v>0</v>
      </c>
      <c r="H13" s="206">
        <f>'Kustannukset |Rakennusselostus'!I8</f>
        <v>0</v>
      </c>
      <c r="I13" s="206">
        <f>'Kustannukset |Rakennusselostus'!K8</f>
        <v>0</v>
      </c>
      <c r="J13" s="206">
        <f>'Kustannukset |Rakennusselostus'!K8</f>
        <v>0</v>
      </c>
      <c r="K13" s="220">
        <f>G13+H13+(I13*J13)</f>
        <v>0</v>
      </c>
      <c r="L13" s="11"/>
    </row>
    <row r="14" spans="1:12">
      <c r="A14" s="22"/>
      <c r="B14" s="136" t="s">
        <v>122</v>
      </c>
      <c r="C14" s="158">
        <f>'Kustannukset |Rakennusselostus'!D9</f>
        <v>0</v>
      </c>
      <c r="D14" s="207">
        <f>'Kustannukset |Rakennusselostus'!E9</f>
        <v>0</v>
      </c>
      <c r="E14" s="208">
        <f>'Kustannukset |Rakennusselostus'!F9</f>
        <v>0</v>
      </c>
      <c r="F14" s="207">
        <f>'Kustannukset |Rakennusselostus'!G9</f>
        <v>0</v>
      </c>
      <c r="G14" s="220">
        <f t="shared" si="0"/>
        <v>0</v>
      </c>
      <c r="H14" s="208">
        <f>'Kustannukset |Rakennusselostus'!I9</f>
        <v>0</v>
      </c>
      <c r="I14" s="208">
        <f>'Kustannukset |Rakennusselostus'!K9</f>
        <v>0</v>
      </c>
      <c r="J14" s="208">
        <f>'Kustannukset |Rakennusselostus'!K9</f>
        <v>0</v>
      </c>
      <c r="K14" s="220">
        <f t="shared" ref="K14:K71" si="1">G14+H14+(I14*J14)</f>
        <v>0</v>
      </c>
      <c r="L14" s="11"/>
    </row>
    <row r="15" spans="1:12">
      <c r="A15" s="22"/>
      <c r="B15" s="136" t="s">
        <v>123</v>
      </c>
      <c r="C15" s="158">
        <f>'Kustannukset |Rakennusselostus'!D10</f>
        <v>0</v>
      </c>
      <c r="D15" s="207">
        <f>'Kustannukset |Rakennusselostus'!E10</f>
        <v>0</v>
      </c>
      <c r="E15" s="208">
        <f>'Kustannukset |Rakennusselostus'!F10</f>
        <v>0</v>
      </c>
      <c r="F15" s="207">
        <f>'Kustannukset |Rakennusselostus'!G10</f>
        <v>0</v>
      </c>
      <c r="G15" s="220">
        <f t="shared" si="0"/>
        <v>0</v>
      </c>
      <c r="H15" s="208">
        <f>'Kustannukset |Rakennusselostus'!I10</f>
        <v>0</v>
      </c>
      <c r="I15" s="208">
        <f>'Kustannukset |Rakennusselostus'!K10</f>
        <v>0</v>
      </c>
      <c r="J15" s="208">
        <f>'Kustannukset |Rakennusselostus'!K10</f>
        <v>0</v>
      </c>
      <c r="K15" s="220">
        <f t="shared" si="1"/>
        <v>0</v>
      </c>
      <c r="L15" s="11"/>
    </row>
    <row r="16" spans="1:12">
      <c r="A16" s="22"/>
      <c r="B16" s="136" t="s">
        <v>57</v>
      </c>
      <c r="C16" s="158">
        <f>'Kustannukset |Rakennusselostus'!D11</f>
        <v>0</v>
      </c>
      <c r="D16" s="207">
        <f>'Kustannukset |Rakennusselostus'!E11</f>
        <v>0</v>
      </c>
      <c r="E16" s="208">
        <f>'Kustannukset |Rakennusselostus'!F11</f>
        <v>0</v>
      </c>
      <c r="F16" s="207">
        <f>'Kustannukset |Rakennusselostus'!G11</f>
        <v>0</v>
      </c>
      <c r="G16" s="220">
        <f t="shared" si="0"/>
        <v>0</v>
      </c>
      <c r="H16" s="208">
        <f>'Kustannukset |Rakennusselostus'!I11</f>
        <v>0</v>
      </c>
      <c r="I16" s="208">
        <f>'Kustannukset |Rakennusselostus'!K11</f>
        <v>0</v>
      </c>
      <c r="J16" s="208">
        <f>'Kustannukset |Rakennusselostus'!K11</f>
        <v>0</v>
      </c>
      <c r="K16" s="220">
        <f t="shared" si="1"/>
        <v>0</v>
      </c>
      <c r="L16" s="11"/>
    </row>
    <row r="17" spans="1:12">
      <c r="A17" s="22"/>
      <c r="B17" s="136" t="s">
        <v>124</v>
      </c>
      <c r="C17" s="158">
        <f>'Kustannukset |Rakennusselostus'!D12</f>
        <v>0</v>
      </c>
      <c r="D17" s="207">
        <f>'Kustannukset |Rakennusselostus'!E12</f>
        <v>0</v>
      </c>
      <c r="E17" s="208">
        <f>'Kustannukset |Rakennusselostus'!F12</f>
        <v>0</v>
      </c>
      <c r="F17" s="207">
        <f>'Kustannukset |Rakennusselostus'!G12</f>
        <v>0</v>
      </c>
      <c r="G17" s="220">
        <f t="shared" si="0"/>
        <v>0</v>
      </c>
      <c r="H17" s="208">
        <f>'Kustannukset |Rakennusselostus'!I12</f>
        <v>0</v>
      </c>
      <c r="I17" s="208">
        <f>'Kustannukset |Rakennusselostus'!K12</f>
        <v>0</v>
      </c>
      <c r="J17" s="208">
        <f>'Kustannukset |Rakennusselostus'!K12</f>
        <v>0</v>
      </c>
      <c r="K17" s="220">
        <f t="shared" si="1"/>
        <v>0</v>
      </c>
      <c r="L17" s="11"/>
    </row>
    <row r="18" spans="1:12">
      <c r="A18" s="22"/>
      <c r="B18" s="159" t="str">
        <f>SUBSTITUTE(IF('Kustannukset |Rakennusselostus'!C13="",'Kustannukset |Rakennusselostus'!B13,'Kustannukset |Rakennusselostus'!C13),":","")</f>
        <v>Muu maksu</v>
      </c>
      <c r="C18" s="212">
        <f>'Kustannukset |Rakennusselostus'!D13</f>
        <v>0</v>
      </c>
      <c r="D18" s="213">
        <f>'Kustannukset |Rakennusselostus'!E13</f>
        <v>0</v>
      </c>
      <c r="E18" s="214">
        <f>'Kustannukset |Rakennusselostus'!F13</f>
        <v>0</v>
      </c>
      <c r="F18" s="213">
        <f>'Kustannukset |Rakennusselostus'!G13</f>
        <v>0</v>
      </c>
      <c r="G18" s="226">
        <f t="shared" si="0"/>
        <v>0</v>
      </c>
      <c r="H18" s="214">
        <f>'Kustannukset |Rakennusselostus'!I13</f>
        <v>0</v>
      </c>
      <c r="I18" s="214">
        <f>'Kustannukset |Rakennusselostus'!K13</f>
        <v>0</v>
      </c>
      <c r="J18" s="214">
        <f>'Kustannukset |Rakennusselostus'!K13</f>
        <v>0</v>
      </c>
      <c r="K18" s="226">
        <f t="shared" si="1"/>
        <v>0</v>
      </c>
      <c r="L18" s="11"/>
    </row>
    <row r="19" spans="1:12">
      <c r="A19" s="21" t="s">
        <v>25</v>
      </c>
      <c r="B19" s="21"/>
      <c r="C19" s="235"/>
      <c r="D19" s="32"/>
      <c r="E19" s="32"/>
      <c r="F19" s="32"/>
      <c r="G19" s="76"/>
      <c r="H19" s="32"/>
      <c r="I19" s="32"/>
      <c r="J19" s="32"/>
      <c r="K19" s="77"/>
      <c r="L19" s="11"/>
    </row>
    <row r="20" spans="1:12">
      <c r="A20" s="22"/>
      <c r="B20" s="136" t="s">
        <v>130</v>
      </c>
      <c r="C20" s="215">
        <f>'Kustannukset |Rakennusselostus'!D15</f>
        <v>0</v>
      </c>
      <c r="D20" s="216">
        <f>'Kustannukset |Rakennusselostus'!E15</f>
        <v>0</v>
      </c>
      <c r="E20" s="217">
        <f>'Kustannukset |Rakennusselostus'!F15</f>
        <v>0</v>
      </c>
      <c r="F20" s="216">
        <f>'Kustannukset |Rakennusselostus'!G15</f>
        <v>0</v>
      </c>
      <c r="G20" s="227">
        <f t="shared" si="0"/>
        <v>0</v>
      </c>
      <c r="H20" s="217">
        <f>'Kustannukset |Rakennusselostus'!I15</f>
        <v>0</v>
      </c>
      <c r="I20" s="217">
        <f>'Kustannukset |Rakennusselostus'!K15</f>
        <v>0</v>
      </c>
      <c r="J20" s="217">
        <f>'Kustannukset |Rakennusselostus'!K15</f>
        <v>0</v>
      </c>
      <c r="K20" s="227">
        <f t="shared" si="1"/>
        <v>0</v>
      </c>
      <c r="L20" s="11"/>
    </row>
    <row r="21" spans="1:12">
      <c r="A21" s="22"/>
      <c r="B21" s="136" t="s">
        <v>28</v>
      </c>
      <c r="C21" s="158">
        <f>'Kustannukset |Rakennusselostus'!D16</f>
        <v>0</v>
      </c>
      <c r="D21" s="207">
        <f>'Kustannukset |Rakennusselostus'!E16</f>
        <v>0</v>
      </c>
      <c r="E21" s="208">
        <f>'Kustannukset |Rakennusselostus'!F16</f>
        <v>0</v>
      </c>
      <c r="F21" s="207">
        <f>'Kustannukset |Rakennusselostus'!G16</f>
        <v>0</v>
      </c>
      <c r="G21" s="220">
        <f t="shared" si="0"/>
        <v>0</v>
      </c>
      <c r="H21" s="208">
        <f>'Kustannukset |Rakennusselostus'!I16</f>
        <v>0</v>
      </c>
      <c r="I21" s="208">
        <f>'Kustannukset |Rakennusselostus'!K16</f>
        <v>0</v>
      </c>
      <c r="J21" s="208">
        <f>'Kustannukset |Rakennusselostus'!K16</f>
        <v>0</v>
      </c>
      <c r="K21" s="220">
        <f t="shared" si="1"/>
        <v>0</v>
      </c>
      <c r="L21" s="11"/>
    </row>
    <row r="22" spans="1:12">
      <c r="A22" s="22"/>
      <c r="B22" s="136" t="s">
        <v>27</v>
      </c>
      <c r="C22" s="158">
        <f>'Kustannukset |Rakennusselostus'!D17</f>
        <v>0</v>
      </c>
      <c r="D22" s="207">
        <f>'Kustannukset |Rakennusselostus'!E17</f>
        <v>0</v>
      </c>
      <c r="E22" s="208">
        <f>'Kustannukset |Rakennusselostus'!F17</f>
        <v>0</v>
      </c>
      <c r="F22" s="207">
        <f>'Kustannukset |Rakennusselostus'!G17</f>
        <v>0</v>
      </c>
      <c r="G22" s="220">
        <f t="shared" si="0"/>
        <v>0</v>
      </c>
      <c r="H22" s="208">
        <f>'Kustannukset |Rakennusselostus'!I17</f>
        <v>0</v>
      </c>
      <c r="I22" s="208">
        <f>'Kustannukset |Rakennusselostus'!K17</f>
        <v>0</v>
      </c>
      <c r="J22" s="208">
        <f>'Kustannukset |Rakennusselostus'!K17</f>
        <v>0</v>
      </c>
      <c r="K22" s="220">
        <f t="shared" si="1"/>
        <v>0</v>
      </c>
      <c r="L22" s="11"/>
    </row>
    <row r="23" spans="1:12">
      <c r="A23" s="22"/>
      <c r="B23" s="136" t="s">
        <v>26</v>
      </c>
      <c r="C23" s="158">
        <f>'Kustannukset |Rakennusselostus'!D18</f>
        <v>0</v>
      </c>
      <c r="D23" s="207">
        <f>'Kustannukset |Rakennusselostus'!E18</f>
        <v>0</v>
      </c>
      <c r="E23" s="208">
        <f>'Kustannukset |Rakennusselostus'!F18</f>
        <v>0</v>
      </c>
      <c r="F23" s="207">
        <f>'Kustannukset |Rakennusselostus'!G18</f>
        <v>0</v>
      </c>
      <c r="G23" s="220">
        <f t="shared" si="0"/>
        <v>0</v>
      </c>
      <c r="H23" s="208">
        <f>'Kustannukset |Rakennusselostus'!I18</f>
        <v>0</v>
      </c>
      <c r="I23" s="208">
        <f>'Kustannukset |Rakennusselostus'!K18</f>
        <v>0</v>
      </c>
      <c r="J23" s="208">
        <f>'Kustannukset |Rakennusselostus'!K18</f>
        <v>0</v>
      </c>
      <c r="K23" s="220">
        <f t="shared" si="1"/>
        <v>0</v>
      </c>
      <c r="L23" s="11"/>
    </row>
    <row r="24" spans="1:12">
      <c r="A24" s="21" t="s">
        <v>29</v>
      </c>
      <c r="B24" s="21"/>
      <c r="C24" s="235"/>
      <c r="D24" s="32"/>
      <c r="E24" s="32"/>
      <c r="F24" s="32"/>
      <c r="G24" s="76"/>
      <c r="H24" s="32"/>
      <c r="I24" s="32"/>
      <c r="J24" s="32"/>
      <c r="K24" s="77"/>
      <c r="L24" s="11"/>
    </row>
    <row r="25" spans="1:12">
      <c r="A25" s="22"/>
      <c r="B25" s="136" t="s">
        <v>60</v>
      </c>
      <c r="C25" s="158">
        <f>'Kustannukset |Rakennusselostus'!D20</f>
        <v>0</v>
      </c>
      <c r="D25" s="207">
        <f>'Kustannukset |Rakennusselostus'!E20</f>
        <v>0</v>
      </c>
      <c r="E25" s="208">
        <f>'Kustannukset |Rakennusselostus'!F20</f>
        <v>0</v>
      </c>
      <c r="F25" s="207">
        <f>'Kustannukset |Rakennusselostus'!G20</f>
        <v>0</v>
      </c>
      <c r="G25" s="220">
        <f t="shared" si="0"/>
        <v>0</v>
      </c>
      <c r="H25" s="208">
        <f>'Kustannukset |Rakennusselostus'!I20</f>
        <v>0</v>
      </c>
      <c r="I25" s="208">
        <f>'Kustannukset |Rakennusselostus'!K20</f>
        <v>0</v>
      </c>
      <c r="J25" s="208">
        <f>'Kustannukset |Rakennusselostus'!K20</f>
        <v>0</v>
      </c>
      <c r="K25" s="220">
        <f t="shared" si="1"/>
        <v>0</v>
      </c>
      <c r="L25" s="11"/>
    </row>
    <row r="26" spans="1:12">
      <c r="A26" s="22"/>
      <c r="B26" s="136" t="s">
        <v>61</v>
      </c>
      <c r="C26" s="158">
        <f>'Kustannukset |Rakennusselostus'!D21</f>
        <v>0</v>
      </c>
      <c r="D26" s="207">
        <f>'Kustannukset |Rakennusselostus'!E21</f>
        <v>0</v>
      </c>
      <c r="E26" s="208">
        <f>'Kustannukset |Rakennusselostus'!F21</f>
        <v>0</v>
      </c>
      <c r="F26" s="207">
        <f>'Kustannukset |Rakennusselostus'!G21</f>
        <v>0</v>
      </c>
      <c r="G26" s="220">
        <f t="shared" si="0"/>
        <v>0</v>
      </c>
      <c r="H26" s="208">
        <f>'Kustannukset |Rakennusselostus'!I21</f>
        <v>0</v>
      </c>
      <c r="I26" s="208">
        <f>'Kustannukset |Rakennusselostus'!K21</f>
        <v>0</v>
      </c>
      <c r="J26" s="208">
        <f>'Kustannukset |Rakennusselostus'!K21</f>
        <v>0</v>
      </c>
      <c r="K26" s="220">
        <f t="shared" si="1"/>
        <v>0</v>
      </c>
      <c r="L26" s="11"/>
    </row>
    <row r="27" spans="1:12">
      <c r="A27" s="22"/>
      <c r="B27" s="136" t="s">
        <v>62</v>
      </c>
      <c r="C27" s="158">
        <f>'Kustannukset |Rakennusselostus'!D22</f>
        <v>0</v>
      </c>
      <c r="D27" s="207">
        <f>'Kustannukset |Rakennusselostus'!E22</f>
        <v>0</v>
      </c>
      <c r="E27" s="208">
        <f>'Kustannukset |Rakennusselostus'!F22</f>
        <v>0</v>
      </c>
      <c r="F27" s="207">
        <f>'Kustannukset |Rakennusselostus'!G22</f>
        <v>0</v>
      </c>
      <c r="G27" s="220">
        <f t="shared" si="0"/>
        <v>0</v>
      </c>
      <c r="H27" s="208">
        <f>'Kustannukset |Rakennusselostus'!I22</f>
        <v>0</v>
      </c>
      <c r="I27" s="208">
        <f>'Kustannukset |Rakennusselostus'!K22</f>
        <v>0</v>
      </c>
      <c r="J27" s="208">
        <f>'Kustannukset |Rakennusselostus'!K22</f>
        <v>0</v>
      </c>
      <c r="K27" s="220">
        <f t="shared" si="1"/>
        <v>0</v>
      </c>
      <c r="L27" s="11"/>
    </row>
    <row r="28" spans="1:12">
      <c r="A28" s="22"/>
      <c r="B28" s="136" t="s">
        <v>30</v>
      </c>
      <c r="C28" s="158">
        <f>'Kustannukset |Rakennusselostus'!D23</f>
        <v>0</v>
      </c>
      <c r="D28" s="207">
        <f>'Kustannukset |Rakennusselostus'!E23</f>
        <v>0</v>
      </c>
      <c r="E28" s="208">
        <f>'Kustannukset |Rakennusselostus'!F23</f>
        <v>0</v>
      </c>
      <c r="F28" s="207">
        <f>'Kustannukset |Rakennusselostus'!G23</f>
        <v>0</v>
      </c>
      <c r="G28" s="220">
        <f t="shared" si="0"/>
        <v>0</v>
      </c>
      <c r="H28" s="208">
        <f>'Kustannukset |Rakennusselostus'!I23</f>
        <v>0</v>
      </c>
      <c r="I28" s="208">
        <f>'Kustannukset |Rakennusselostus'!K23</f>
        <v>0</v>
      </c>
      <c r="J28" s="208">
        <f>'Kustannukset |Rakennusselostus'!K23</f>
        <v>0</v>
      </c>
      <c r="K28" s="220">
        <f t="shared" si="1"/>
        <v>0</v>
      </c>
      <c r="L28" s="11"/>
    </row>
    <row r="29" spans="1:12">
      <c r="A29" s="22"/>
      <c r="B29" s="136" t="s">
        <v>31</v>
      </c>
      <c r="C29" s="158">
        <f>'Kustannukset |Rakennusselostus'!D24</f>
        <v>0</v>
      </c>
      <c r="D29" s="207">
        <f>'Kustannukset |Rakennusselostus'!E24</f>
        <v>0</v>
      </c>
      <c r="E29" s="208">
        <f>'Kustannukset |Rakennusselostus'!F24</f>
        <v>0</v>
      </c>
      <c r="F29" s="207">
        <f>'Kustannukset |Rakennusselostus'!G24</f>
        <v>0</v>
      </c>
      <c r="G29" s="220">
        <f t="shared" si="0"/>
        <v>0</v>
      </c>
      <c r="H29" s="208">
        <f>'Kustannukset |Rakennusselostus'!I24</f>
        <v>0</v>
      </c>
      <c r="I29" s="208">
        <f>'Kustannukset |Rakennusselostus'!K24</f>
        <v>0</v>
      </c>
      <c r="J29" s="208">
        <f>'Kustannukset |Rakennusselostus'!K24</f>
        <v>0</v>
      </c>
      <c r="K29" s="220">
        <f t="shared" si="1"/>
        <v>0</v>
      </c>
      <c r="L29" s="11"/>
    </row>
    <row r="30" spans="1:12">
      <c r="A30" s="22"/>
      <c r="B30" s="161" t="str">
        <f>SUBSTITUTE(IF('Kustannukset |Rakennusselostus'!C25="",'Kustannukset |Rakennusselostus'!B25,'Kustannukset |Rakennusselostus'!C25),":","")</f>
        <v>Muu lisäeristäminen</v>
      </c>
      <c r="C30" s="158">
        <f>'Kustannukset |Rakennusselostus'!D25</f>
        <v>0</v>
      </c>
      <c r="D30" s="207">
        <f>'Kustannukset |Rakennusselostus'!E25</f>
        <v>0</v>
      </c>
      <c r="E30" s="208">
        <f>'Kustannukset |Rakennusselostus'!F25</f>
        <v>0</v>
      </c>
      <c r="F30" s="207">
        <f>'Kustannukset |Rakennusselostus'!G25</f>
        <v>0</v>
      </c>
      <c r="G30" s="220">
        <f t="shared" si="0"/>
        <v>0</v>
      </c>
      <c r="H30" s="208">
        <f>'Kustannukset |Rakennusselostus'!I25</f>
        <v>0</v>
      </c>
      <c r="I30" s="208">
        <f>'Kustannukset |Rakennusselostus'!K25</f>
        <v>0</v>
      </c>
      <c r="J30" s="208">
        <f>'Kustannukset |Rakennusselostus'!K25</f>
        <v>0</v>
      </c>
      <c r="K30" s="220">
        <f t="shared" si="1"/>
        <v>0</v>
      </c>
      <c r="L30" s="11"/>
    </row>
    <row r="31" spans="1:12">
      <c r="A31" s="21" t="s">
        <v>32</v>
      </c>
      <c r="B31" s="21"/>
      <c r="C31" s="235"/>
      <c r="D31" s="32"/>
      <c r="E31" s="32"/>
      <c r="F31" s="32"/>
      <c r="G31" s="76"/>
      <c r="H31" s="32"/>
      <c r="I31" s="32"/>
      <c r="J31" s="32"/>
      <c r="K31" s="77"/>
      <c r="L31" s="11"/>
    </row>
    <row r="32" spans="1:12">
      <c r="A32" s="22"/>
      <c r="B32" s="136" t="s">
        <v>63</v>
      </c>
      <c r="C32" s="158">
        <f>'Kustannukset |Rakennusselostus'!D27</f>
        <v>0</v>
      </c>
      <c r="D32" s="207">
        <f>'Kustannukset |Rakennusselostus'!E27</f>
        <v>0</v>
      </c>
      <c r="E32" s="208">
        <f>'Kustannukset |Rakennusselostus'!F27</f>
        <v>0</v>
      </c>
      <c r="F32" s="207">
        <f>'Kustannukset |Rakennusselostus'!G27</f>
        <v>0</v>
      </c>
      <c r="G32" s="220">
        <f t="shared" si="0"/>
        <v>0</v>
      </c>
      <c r="H32" s="208">
        <f>'Kustannukset |Rakennusselostus'!I27</f>
        <v>0</v>
      </c>
      <c r="I32" s="208">
        <f>'Kustannukset |Rakennusselostus'!K27</f>
        <v>0</v>
      </c>
      <c r="J32" s="208">
        <f>'Kustannukset |Rakennusselostus'!K27</f>
        <v>0</v>
      </c>
      <c r="K32" s="220">
        <f t="shared" si="1"/>
        <v>0</v>
      </c>
      <c r="L32" s="11"/>
    </row>
    <row r="33" spans="1:12">
      <c r="A33" s="22"/>
      <c r="B33" s="136" t="s">
        <v>64</v>
      </c>
      <c r="C33" s="158">
        <f>'Kustannukset |Rakennusselostus'!D28</f>
        <v>0</v>
      </c>
      <c r="D33" s="207">
        <f>'Kustannukset |Rakennusselostus'!E28</f>
        <v>0</v>
      </c>
      <c r="E33" s="208">
        <f>'Kustannukset |Rakennusselostus'!F28</f>
        <v>0</v>
      </c>
      <c r="F33" s="207">
        <f>'Kustannukset |Rakennusselostus'!G28</f>
        <v>0</v>
      </c>
      <c r="G33" s="220">
        <f t="shared" si="0"/>
        <v>0</v>
      </c>
      <c r="H33" s="208">
        <f>'Kustannukset |Rakennusselostus'!I28</f>
        <v>0</v>
      </c>
      <c r="I33" s="208">
        <f>'Kustannukset |Rakennusselostus'!K28</f>
        <v>0</v>
      </c>
      <c r="J33" s="208">
        <f>'Kustannukset |Rakennusselostus'!K28</f>
        <v>0</v>
      </c>
      <c r="K33" s="220">
        <f t="shared" si="1"/>
        <v>0</v>
      </c>
      <c r="L33" s="11"/>
    </row>
    <row r="34" spans="1:12">
      <c r="A34" s="22"/>
      <c r="B34" s="136" t="s">
        <v>65</v>
      </c>
      <c r="C34" s="158">
        <f>'Kustannukset |Rakennusselostus'!D29</f>
        <v>0</v>
      </c>
      <c r="D34" s="207">
        <f>'Kustannukset |Rakennusselostus'!E29</f>
        <v>0</v>
      </c>
      <c r="E34" s="208">
        <f>'Kustannukset |Rakennusselostus'!F29</f>
        <v>0</v>
      </c>
      <c r="F34" s="207">
        <f>'Kustannukset |Rakennusselostus'!G29</f>
        <v>0</v>
      </c>
      <c r="G34" s="220">
        <f t="shared" si="0"/>
        <v>0</v>
      </c>
      <c r="H34" s="208">
        <f>'Kustannukset |Rakennusselostus'!I29</f>
        <v>0</v>
      </c>
      <c r="I34" s="208">
        <f>'Kustannukset |Rakennusselostus'!K29</f>
        <v>0</v>
      </c>
      <c r="J34" s="208">
        <f>'Kustannukset |Rakennusselostus'!K29</f>
        <v>0</v>
      </c>
      <c r="K34" s="220">
        <f t="shared" si="1"/>
        <v>0</v>
      </c>
      <c r="L34" s="11"/>
    </row>
    <row r="35" spans="1:12">
      <c r="A35" s="22"/>
      <c r="B35" s="136" t="s">
        <v>33</v>
      </c>
      <c r="C35" s="158">
        <f>'Kustannukset |Rakennusselostus'!D30</f>
        <v>0</v>
      </c>
      <c r="D35" s="207">
        <f>'Kustannukset |Rakennusselostus'!E30</f>
        <v>0</v>
      </c>
      <c r="E35" s="208">
        <f>'Kustannukset |Rakennusselostus'!F30</f>
        <v>0</v>
      </c>
      <c r="F35" s="207">
        <f>'Kustannukset |Rakennusselostus'!G30</f>
        <v>0</v>
      </c>
      <c r="G35" s="220">
        <f t="shared" si="0"/>
        <v>0</v>
      </c>
      <c r="H35" s="208">
        <f>'Kustannukset |Rakennusselostus'!I30</f>
        <v>0</v>
      </c>
      <c r="I35" s="208">
        <f>'Kustannukset |Rakennusselostus'!K30</f>
        <v>0</v>
      </c>
      <c r="J35" s="208">
        <f>'Kustannukset |Rakennusselostus'!K30</f>
        <v>0</v>
      </c>
      <c r="K35" s="220">
        <f t="shared" si="1"/>
        <v>0</v>
      </c>
      <c r="L35" s="11"/>
    </row>
    <row r="36" spans="1:12">
      <c r="A36" s="22"/>
      <c r="B36" s="136" t="s">
        <v>131</v>
      </c>
      <c r="C36" s="158">
        <f>'Kustannukset |Rakennusselostus'!D31</f>
        <v>0</v>
      </c>
      <c r="D36" s="207">
        <f>'Kustannukset |Rakennusselostus'!E31</f>
        <v>0</v>
      </c>
      <c r="E36" s="208">
        <f>'Kustannukset |Rakennusselostus'!F31</f>
        <v>0</v>
      </c>
      <c r="F36" s="207">
        <f>'Kustannukset |Rakennusselostus'!G31</f>
        <v>0</v>
      </c>
      <c r="G36" s="220">
        <f t="shared" si="0"/>
        <v>0</v>
      </c>
      <c r="H36" s="208">
        <f>'Kustannukset |Rakennusselostus'!I31</f>
        <v>0</v>
      </c>
      <c r="I36" s="208">
        <f>'Kustannukset |Rakennusselostus'!K31</f>
        <v>0</v>
      </c>
      <c r="J36" s="208">
        <f>'Kustannukset |Rakennusselostus'!K31</f>
        <v>0</v>
      </c>
      <c r="K36" s="220">
        <f t="shared" si="1"/>
        <v>0</v>
      </c>
      <c r="L36" s="11"/>
    </row>
    <row r="37" spans="1:12">
      <c r="A37" s="22"/>
      <c r="B37" s="136" t="s">
        <v>48</v>
      </c>
      <c r="C37" s="158">
        <f>'Kustannukset |Rakennusselostus'!D32</f>
        <v>0</v>
      </c>
      <c r="D37" s="207">
        <f>'Kustannukset |Rakennusselostus'!E32</f>
        <v>0</v>
      </c>
      <c r="E37" s="208">
        <f>'Kustannukset |Rakennusselostus'!F32</f>
        <v>0</v>
      </c>
      <c r="F37" s="207">
        <f>'Kustannukset |Rakennusselostus'!G32</f>
        <v>0</v>
      </c>
      <c r="G37" s="220">
        <f t="shared" si="0"/>
        <v>0</v>
      </c>
      <c r="H37" s="208">
        <f>'Kustannukset |Rakennusselostus'!I32</f>
        <v>0</v>
      </c>
      <c r="I37" s="208">
        <f>'Kustannukset |Rakennusselostus'!K32</f>
        <v>0</v>
      </c>
      <c r="J37" s="208">
        <f>'Kustannukset |Rakennusselostus'!K32</f>
        <v>0</v>
      </c>
      <c r="K37" s="220">
        <f t="shared" si="1"/>
        <v>0</v>
      </c>
      <c r="L37" s="11"/>
    </row>
    <row r="38" spans="1:12">
      <c r="A38" s="21" t="s">
        <v>34</v>
      </c>
      <c r="B38" s="21"/>
      <c r="C38" s="235"/>
      <c r="D38" s="32"/>
      <c r="E38" s="32"/>
      <c r="F38" s="32"/>
      <c r="G38" s="76"/>
      <c r="H38" s="32"/>
      <c r="I38" s="32"/>
      <c r="J38" s="32"/>
      <c r="K38" s="77"/>
      <c r="L38" s="11"/>
    </row>
    <row r="39" spans="1:12">
      <c r="A39" s="22"/>
      <c r="B39" s="136" t="s">
        <v>35</v>
      </c>
      <c r="C39" s="158">
        <f>'Kustannukset |Rakennusselostus'!D34</f>
        <v>0</v>
      </c>
      <c r="D39" s="207">
        <f>'Kustannukset |Rakennusselostus'!E34</f>
        <v>0</v>
      </c>
      <c r="E39" s="208">
        <f>'Kustannukset |Rakennusselostus'!F34</f>
        <v>0</v>
      </c>
      <c r="F39" s="207">
        <f>'Kustannukset |Rakennusselostus'!G34</f>
        <v>0</v>
      </c>
      <c r="G39" s="220">
        <f t="shared" si="0"/>
        <v>0</v>
      </c>
      <c r="H39" s="208">
        <f>'Kustannukset |Rakennusselostus'!I34</f>
        <v>0</v>
      </c>
      <c r="I39" s="208">
        <f>'Kustannukset |Rakennusselostus'!K34</f>
        <v>0</v>
      </c>
      <c r="J39" s="208">
        <f>'Kustannukset |Rakennusselostus'!K34</f>
        <v>0</v>
      </c>
      <c r="K39" s="220">
        <f t="shared" si="1"/>
        <v>0</v>
      </c>
      <c r="L39" s="11"/>
    </row>
    <row r="40" spans="1:12">
      <c r="A40" s="22"/>
      <c r="B40" s="136" t="s">
        <v>50</v>
      </c>
      <c r="C40" s="158">
        <f>'Kustannukset |Rakennusselostus'!D35</f>
        <v>0</v>
      </c>
      <c r="D40" s="207">
        <f>'Kustannukset |Rakennusselostus'!E35</f>
        <v>0</v>
      </c>
      <c r="E40" s="208">
        <f>'Kustannukset |Rakennusselostus'!F35</f>
        <v>0</v>
      </c>
      <c r="F40" s="207">
        <f>'Kustannukset |Rakennusselostus'!G35</f>
        <v>0</v>
      </c>
      <c r="G40" s="220">
        <f t="shared" si="0"/>
        <v>0</v>
      </c>
      <c r="H40" s="208">
        <f>'Kustannukset |Rakennusselostus'!I35</f>
        <v>0</v>
      </c>
      <c r="I40" s="208">
        <f>'Kustannukset |Rakennusselostus'!K35</f>
        <v>0</v>
      </c>
      <c r="J40" s="208">
        <f>'Kustannukset |Rakennusselostus'!K35</f>
        <v>0</v>
      </c>
      <c r="K40" s="220">
        <f t="shared" si="1"/>
        <v>0</v>
      </c>
      <c r="L40" s="11"/>
    </row>
    <row r="41" spans="1:12">
      <c r="A41" s="22"/>
      <c r="B41" s="136" t="s">
        <v>132</v>
      </c>
      <c r="C41" s="158">
        <f>'Kustannukset |Rakennusselostus'!D36</f>
        <v>0</v>
      </c>
      <c r="D41" s="207">
        <f>'Kustannukset |Rakennusselostus'!E36</f>
        <v>0</v>
      </c>
      <c r="E41" s="208">
        <f>'Kustannukset |Rakennusselostus'!F36</f>
        <v>0</v>
      </c>
      <c r="F41" s="207">
        <f>'Kustannukset |Rakennusselostus'!G36</f>
        <v>0</v>
      </c>
      <c r="G41" s="220">
        <f t="shared" si="0"/>
        <v>0</v>
      </c>
      <c r="H41" s="208">
        <f>'Kustannukset |Rakennusselostus'!I36</f>
        <v>0</v>
      </c>
      <c r="I41" s="208">
        <f>'Kustannukset |Rakennusselostus'!K36</f>
        <v>0</v>
      </c>
      <c r="J41" s="208">
        <f>'Kustannukset |Rakennusselostus'!K36</f>
        <v>0</v>
      </c>
      <c r="K41" s="220">
        <f t="shared" si="1"/>
        <v>0</v>
      </c>
      <c r="L41" s="11"/>
    </row>
    <row r="42" spans="1:12">
      <c r="A42" s="22"/>
      <c r="B42" s="136" t="s">
        <v>36</v>
      </c>
      <c r="C42" s="158">
        <f>'Kustannukset |Rakennusselostus'!D37</f>
        <v>0</v>
      </c>
      <c r="D42" s="207">
        <f>'Kustannukset |Rakennusselostus'!E37</f>
        <v>0</v>
      </c>
      <c r="E42" s="208">
        <f>'Kustannukset |Rakennusselostus'!F37</f>
        <v>0</v>
      </c>
      <c r="F42" s="207">
        <f>'Kustannukset |Rakennusselostus'!G37</f>
        <v>0</v>
      </c>
      <c r="G42" s="220">
        <f t="shared" si="0"/>
        <v>0</v>
      </c>
      <c r="H42" s="208">
        <f>'Kustannukset |Rakennusselostus'!I37</f>
        <v>0</v>
      </c>
      <c r="I42" s="208">
        <f>'Kustannukset |Rakennusselostus'!K37</f>
        <v>0</v>
      </c>
      <c r="J42" s="208">
        <f>'Kustannukset |Rakennusselostus'!K37</f>
        <v>0</v>
      </c>
      <c r="K42" s="220">
        <f t="shared" si="1"/>
        <v>0</v>
      </c>
      <c r="L42" s="11"/>
    </row>
    <row r="43" spans="1:12">
      <c r="A43" s="22"/>
      <c r="B43" s="136" t="s">
        <v>37</v>
      </c>
      <c r="C43" s="158">
        <f>'Kustannukset |Rakennusselostus'!D38</f>
        <v>0</v>
      </c>
      <c r="D43" s="207">
        <f>'Kustannukset |Rakennusselostus'!E38</f>
        <v>0</v>
      </c>
      <c r="E43" s="208">
        <f>'Kustannukset |Rakennusselostus'!F38</f>
        <v>0</v>
      </c>
      <c r="F43" s="207">
        <f>'Kustannukset |Rakennusselostus'!G38</f>
        <v>0</v>
      </c>
      <c r="G43" s="220">
        <f t="shared" si="0"/>
        <v>0</v>
      </c>
      <c r="H43" s="208">
        <f>'Kustannukset |Rakennusselostus'!I38</f>
        <v>0</v>
      </c>
      <c r="I43" s="208">
        <f>'Kustannukset |Rakennusselostus'!K38</f>
        <v>0</v>
      </c>
      <c r="J43" s="208">
        <f>'Kustannukset |Rakennusselostus'!K38</f>
        <v>0</v>
      </c>
      <c r="K43" s="220">
        <f t="shared" si="1"/>
        <v>0</v>
      </c>
      <c r="L43" s="11"/>
    </row>
    <row r="44" spans="1:12">
      <c r="A44" s="22"/>
      <c r="B44" s="136" t="s">
        <v>66</v>
      </c>
      <c r="C44" s="158">
        <f>'Kustannukset |Rakennusselostus'!D39</f>
        <v>0</v>
      </c>
      <c r="D44" s="207">
        <f>'Kustannukset |Rakennusselostus'!E39</f>
        <v>0</v>
      </c>
      <c r="E44" s="208">
        <f>'Kustannukset |Rakennusselostus'!F39</f>
        <v>0</v>
      </c>
      <c r="F44" s="207">
        <f>'Kustannukset |Rakennusselostus'!G39</f>
        <v>0</v>
      </c>
      <c r="G44" s="220">
        <f t="shared" si="0"/>
        <v>0</v>
      </c>
      <c r="H44" s="208">
        <f>'Kustannukset |Rakennusselostus'!I39</f>
        <v>0</v>
      </c>
      <c r="I44" s="208">
        <f>'Kustannukset |Rakennusselostus'!K39</f>
        <v>0</v>
      </c>
      <c r="J44" s="208">
        <f>'Kustannukset |Rakennusselostus'!K39</f>
        <v>0</v>
      </c>
      <c r="K44" s="220">
        <f t="shared" si="1"/>
        <v>0</v>
      </c>
      <c r="L44" s="11"/>
    </row>
    <row r="45" spans="1:12">
      <c r="A45" s="22"/>
      <c r="B45" s="136" t="s">
        <v>138</v>
      </c>
      <c r="C45" s="158">
        <f>'Kustannukset |Rakennusselostus'!D40</f>
        <v>0</v>
      </c>
      <c r="D45" s="207">
        <f>'Kustannukset |Rakennusselostus'!E40</f>
        <v>0</v>
      </c>
      <c r="E45" s="208">
        <f>'Kustannukset |Rakennusselostus'!F40</f>
        <v>0</v>
      </c>
      <c r="F45" s="207">
        <f>'Kustannukset |Rakennusselostus'!G40</f>
        <v>0</v>
      </c>
      <c r="G45" s="220">
        <f t="shared" si="0"/>
        <v>0</v>
      </c>
      <c r="H45" s="208">
        <f>'Kustannukset |Rakennusselostus'!I40</f>
        <v>0</v>
      </c>
      <c r="I45" s="208">
        <f>'Kustannukset |Rakennusselostus'!K40</f>
        <v>0</v>
      </c>
      <c r="J45" s="208">
        <f>'Kustannukset |Rakennusselostus'!K40</f>
        <v>0</v>
      </c>
      <c r="K45" s="220">
        <f t="shared" si="1"/>
        <v>0</v>
      </c>
      <c r="L45" s="11"/>
    </row>
    <row r="46" spans="1:12">
      <c r="A46" s="22"/>
      <c r="B46" s="136" t="s">
        <v>69</v>
      </c>
      <c r="C46" s="158">
        <f>'Kustannukset |Rakennusselostus'!D41</f>
        <v>0</v>
      </c>
      <c r="D46" s="207">
        <f>'Kustannukset |Rakennusselostus'!E41</f>
        <v>0</v>
      </c>
      <c r="E46" s="208">
        <f>'Kustannukset |Rakennusselostus'!F41</f>
        <v>0</v>
      </c>
      <c r="F46" s="207">
        <f>'Kustannukset |Rakennusselostus'!G41</f>
        <v>0</v>
      </c>
      <c r="G46" s="220">
        <f t="shared" si="0"/>
        <v>0</v>
      </c>
      <c r="H46" s="208">
        <f>'Kustannukset |Rakennusselostus'!I41</f>
        <v>0</v>
      </c>
      <c r="I46" s="208">
        <f>'Kustannukset |Rakennusselostus'!K41</f>
        <v>0</v>
      </c>
      <c r="J46" s="208">
        <f>'Kustannukset |Rakennusselostus'!K41</f>
        <v>0</v>
      </c>
      <c r="K46" s="220">
        <f t="shared" si="1"/>
        <v>0</v>
      </c>
      <c r="L46" s="11"/>
    </row>
    <row r="47" spans="1:12">
      <c r="A47" s="22"/>
      <c r="B47" s="136" t="s">
        <v>49</v>
      </c>
      <c r="C47" s="158">
        <f>'Kustannukset |Rakennusselostus'!D42</f>
        <v>0</v>
      </c>
      <c r="D47" s="207">
        <f>'Kustannukset |Rakennusselostus'!E42</f>
        <v>0</v>
      </c>
      <c r="E47" s="208">
        <f>'Kustannukset |Rakennusselostus'!F42</f>
        <v>0</v>
      </c>
      <c r="F47" s="207">
        <f>'Kustannukset |Rakennusselostus'!G42</f>
        <v>0</v>
      </c>
      <c r="G47" s="220">
        <f t="shared" si="0"/>
        <v>0</v>
      </c>
      <c r="H47" s="208">
        <f>'Kustannukset |Rakennusselostus'!I42</f>
        <v>0</v>
      </c>
      <c r="I47" s="208">
        <f>'Kustannukset |Rakennusselostus'!K42</f>
        <v>0</v>
      </c>
      <c r="J47" s="208">
        <f>'Kustannukset |Rakennusselostus'!K42</f>
        <v>0</v>
      </c>
      <c r="K47" s="220">
        <f t="shared" si="1"/>
        <v>0</v>
      </c>
      <c r="L47" s="11"/>
    </row>
    <row r="48" spans="1:12">
      <c r="A48" s="22"/>
      <c r="B48" s="161" t="str">
        <f>SUBSTITUTE(IF('Kustannukset |Rakennusselostus'!C43="",'Kustannukset |Rakennusselostus'!B43,'Kustannukset |Rakennusselostus'!C43),":","")</f>
        <v>Muun lämmitysjärjestemän asentaminen</v>
      </c>
      <c r="C48" s="158">
        <f>'Kustannukset |Rakennusselostus'!D43</f>
        <v>0</v>
      </c>
      <c r="D48" s="207">
        <f>'Kustannukset |Rakennusselostus'!E43</f>
        <v>0</v>
      </c>
      <c r="E48" s="208">
        <f>'Kustannukset |Rakennusselostus'!F43</f>
        <v>0</v>
      </c>
      <c r="F48" s="207">
        <f>'Kustannukset |Rakennusselostus'!G43</f>
        <v>0</v>
      </c>
      <c r="G48" s="220">
        <f t="shared" si="0"/>
        <v>0</v>
      </c>
      <c r="H48" s="208">
        <f>'Kustannukset |Rakennusselostus'!I43</f>
        <v>0</v>
      </c>
      <c r="I48" s="208">
        <f>'Kustannukset |Rakennusselostus'!K43</f>
        <v>0</v>
      </c>
      <c r="J48" s="208">
        <f>'Kustannukset |Rakennusselostus'!K43</f>
        <v>0</v>
      </c>
      <c r="K48" s="220">
        <f t="shared" si="1"/>
        <v>0</v>
      </c>
      <c r="L48" s="11"/>
    </row>
    <row r="49" spans="1:12">
      <c r="A49" s="21" t="s">
        <v>38</v>
      </c>
      <c r="B49" s="21"/>
      <c r="C49" s="235"/>
      <c r="D49" s="32"/>
      <c r="E49" s="32"/>
      <c r="F49" s="32"/>
      <c r="G49" s="76"/>
      <c r="H49" s="32"/>
      <c r="I49" s="32"/>
      <c r="J49" s="32"/>
      <c r="K49" s="77"/>
      <c r="L49" s="11"/>
    </row>
    <row r="50" spans="1:12">
      <c r="A50" s="22"/>
      <c r="B50" s="136" t="s">
        <v>39</v>
      </c>
      <c r="C50" s="158">
        <f>'Kustannukset |Rakennusselostus'!D45</f>
        <v>0</v>
      </c>
      <c r="D50" s="207">
        <f>'Kustannukset |Rakennusselostus'!E45</f>
        <v>0</v>
      </c>
      <c r="E50" s="208">
        <f>'Kustannukset |Rakennusselostus'!F45</f>
        <v>0</v>
      </c>
      <c r="F50" s="207">
        <f>'Kustannukset |Rakennusselostus'!G45</f>
        <v>0</v>
      </c>
      <c r="G50" s="220">
        <f t="shared" si="0"/>
        <v>0</v>
      </c>
      <c r="H50" s="208">
        <f>'Kustannukset |Rakennusselostus'!I45</f>
        <v>0</v>
      </c>
      <c r="I50" s="208">
        <f>'Kustannukset |Rakennusselostus'!K45</f>
        <v>0</v>
      </c>
      <c r="J50" s="208">
        <f>'Kustannukset |Rakennusselostus'!K45</f>
        <v>0</v>
      </c>
      <c r="K50" s="220">
        <f t="shared" si="1"/>
        <v>0</v>
      </c>
      <c r="L50" s="11"/>
    </row>
    <row r="51" spans="1:12">
      <c r="A51" s="22"/>
      <c r="B51" s="136" t="s">
        <v>40</v>
      </c>
      <c r="C51" s="158">
        <f>'Kustannukset |Rakennusselostus'!D46</f>
        <v>0</v>
      </c>
      <c r="D51" s="207">
        <f>'Kustannukset |Rakennusselostus'!E46</f>
        <v>0</v>
      </c>
      <c r="E51" s="208">
        <f>'Kustannukset |Rakennusselostus'!F46</f>
        <v>0</v>
      </c>
      <c r="F51" s="207">
        <f>'Kustannukset |Rakennusselostus'!G46</f>
        <v>0</v>
      </c>
      <c r="G51" s="220">
        <f t="shared" si="0"/>
        <v>0</v>
      </c>
      <c r="H51" s="208">
        <f>'Kustannukset |Rakennusselostus'!I46</f>
        <v>0</v>
      </c>
      <c r="I51" s="208">
        <f>'Kustannukset |Rakennusselostus'!K46</f>
        <v>0</v>
      </c>
      <c r="J51" s="208">
        <f>'Kustannukset |Rakennusselostus'!K46</f>
        <v>0</v>
      </c>
      <c r="K51" s="220">
        <f t="shared" si="1"/>
        <v>0</v>
      </c>
      <c r="L51" s="11"/>
    </row>
    <row r="52" spans="1:12">
      <c r="A52" s="22"/>
      <c r="B52" s="136" t="s">
        <v>41</v>
      </c>
      <c r="C52" s="158">
        <f>'Kustannukset |Rakennusselostus'!D47</f>
        <v>0</v>
      </c>
      <c r="D52" s="207">
        <f>'Kustannukset |Rakennusselostus'!E47</f>
        <v>0</v>
      </c>
      <c r="E52" s="208">
        <f>'Kustannukset |Rakennusselostus'!F47</f>
        <v>0</v>
      </c>
      <c r="F52" s="207">
        <f>'Kustannukset |Rakennusselostus'!G47</f>
        <v>0</v>
      </c>
      <c r="G52" s="220">
        <f t="shared" si="0"/>
        <v>0</v>
      </c>
      <c r="H52" s="208">
        <f>'Kustannukset |Rakennusselostus'!I47</f>
        <v>0</v>
      </c>
      <c r="I52" s="208">
        <f>'Kustannukset |Rakennusselostus'!K47</f>
        <v>0</v>
      </c>
      <c r="J52" s="208">
        <f>'Kustannukset |Rakennusselostus'!K47</f>
        <v>0</v>
      </c>
      <c r="K52" s="220">
        <f t="shared" si="1"/>
        <v>0</v>
      </c>
      <c r="L52" s="11"/>
    </row>
    <row r="53" spans="1:12">
      <c r="A53" s="22"/>
      <c r="B53" s="136" t="s">
        <v>68</v>
      </c>
      <c r="C53" s="158">
        <f>'Kustannukset |Rakennusselostus'!D48</f>
        <v>0</v>
      </c>
      <c r="D53" s="207">
        <f>'Kustannukset |Rakennusselostus'!E48</f>
        <v>0</v>
      </c>
      <c r="E53" s="208">
        <f>'Kustannukset |Rakennusselostus'!F48</f>
        <v>0</v>
      </c>
      <c r="F53" s="207">
        <f>'Kustannukset |Rakennusselostus'!G48</f>
        <v>0</v>
      </c>
      <c r="G53" s="220">
        <f t="shared" si="0"/>
        <v>0</v>
      </c>
      <c r="H53" s="208">
        <f>'Kustannukset |Rakennusselostus'!I48</f>
        <v>0</v>
      </c>
      <c r="I53" s="208">
        <f>'Kustannukset |Rakennusselostus'!K48</f>
        <v>0</v>
      </c>
      <c r="J53" s="208">
        <f>'Kustannukset |Rakennusselostus'!K48</f>
        <v>0</v>
      </c>
      <c r="K53" s="220">
        <f t="shared" si="1"/>
        <v>0</v>
      </c>
      <c r="L53" s="11"/>
    </row>
    <row r="54" spans="1:12">
      <c r="A54" s="22"/>
      <c r="B54" s="136" t="s">
        <v>42</v>
      </c>
      <c r="C54" s="158">
        <f>'Kustannukset |Rakennusselostus'!D49</f>
        <v>0</v>
      </c>
      <c r="D54" s="207">
        <f>'Kustannukset |Rakennusselostus'!E49</f>
        <v>0</v>
      </c>
      <c r="E54" s="208">
        <f>'Kustannukset |Rakennusselostus'!F49</f>
        <v>0</v>
      </c>
      <c r="F54" s="207">
        <f>'Kustannukset |Rakennusselostus'!G49</f>
        <v>0</v>
      </c>
      <c r="G54" s="220">
        <f t="shared" si="0"/>
        <v>0</v>
      </c>
      <c r="H54" s="208">
        <f>'Kustannukset |Rakennusselostus'!I49</f>
        <v>0</v>
      </c>
      <c r="I54" s="208">
        <f>'Kustannukset |Rakennusselostus'!K49</f>
        <v>0</v>
      </c>
      <c r="J54" s="208">
        <f>'Kustannukset |Rakennusselostus'!K49</f>
        <v>0</v>
      </c>
      <c r="K54" s="220">
        <f t="shared" si="1"/>
        <v>0</v>
      </c>
      <c r="L54" s="11"/>
    </row>
    <row r="55" spans="1:12">
      <c r="A55" s="22"/>
      <c r="B55" s="136" t="s">
        <v>52</v>
      </c>
      <c r="C55" s="158">
        <f>'Kustannukset |Rakennusselostus'!D50</f>
        <v>0</v>
      </c>
      <c r="D55" s="207">
        <f>'Kustannukset |Rakennusselostus'!E50</f>
        <v>0</v>
      </c>
      <c r="E55" s="208">
        <f>'Kustannukset |Rakennusselostus'!F50</f>
        <v>0</v>
      </c>
      <c r="F55" s="207">
        <f>'Kustannukset |Rakennusselostus'!G50</f>
        <v>0</v>
      </c>
      <c r="G55" s="220">
        <f t="shared" si="0"/>
        <v>0</v>
      </c>
      <c r="H55" s="208">
        <f>'Kustannukset |Rakennusselostus'!I50</f>
        <v>0</v>
      </c>
      <c r="I55" s="208">
        <f>'Kustannukset |Rakennusselostus'!K50</f>
        <v>0</v>
      </c>
      <c r="J55" s="208">
        <f>'Kustannukset |Rakennusselostus'!K50</f>
        <v>0</v>
      </c>
      <c r="K55" s="220">
        <f t="shared" si="1"/>
        <v>0</v>
      </c>
      <c r="L55" s="11"/>
    </row>
    <row r="56" spans="1:12">
      <c r="A56" s="21" t="s">
        <v>46</v>
      </c>
      <c r="B56" s="21"/>
      <c r="C56" s="235"/>
      <c r="D56" s="32"/>
      <c r="E56" s="32"/>
      <c r="F56" s="32"/>
      <c r="G56" s="76"/>
      <c r="H56" s="32"/>
      <c r="I56" s="32"/>
      <c r="J56" s="32"/>
      <c r="K56" s="77"/>
      <c r="L56" s="11"/>
    </row>
    <row r="57" spans="1:12">
      <c r="A57" s="22"/>
      <c r="B57" s="136" t="s">
        <v>51</v>
      </c>
      <c r="C57" s="158">
        <f>'Kustannukset |Rakennusselostus'!D52</f>
        <v>0</v>
      </c>
      <c r="D57" s="207">
        <f>'Kustannukset |Rakennusselostus'!E52</f>
        <v>0</v>
      </c>
      <c r="E57" s="208">
        <f>'Kustannukset |Rakennusselostus'!F52</f>
        <v>0</v>
      </c>
      <c r="F57" s="207">
        <f>'Kustannukset |Rakennusselostus'!G52</f>
        <v>0</v>
      </c>
      <c r="G57" s="220">
        <f t="shared" si="0"/>
        <v>0</v>
      </c>
      <c r="H57" s="208">
        <f>'Kustannukset |Rakennusselostus'!I52</f>
        <v>0</v>
      </c>
      <c r="I57" s="208">
        <f>'Kustannukset |Rakennusselostus'!K52</f>
        <v>0</v>
      </c>
      <c r="J57" s="208">
        <f>'Kustannukset |Rakennusselostus'!K52</f>
        <v>0</v>
      </c>
      <c r="K57" s="220">
        <f t="shared" si="1"/>
        <v>0</v>
      </c>
      <c r="L57" s="11"/>
    </row>
    <row r="58" spans="1:12">
      <c r="A58" s="22"/>
      <c r="B58" s="136" t="s">
        <v>43</v>
      </c>
      <c r="C58" s="158">
        <f>'Kustannukset |Rakennusselostus'!D53</f>
        <v>0</v>
      </c>
      <c r="D58" s="207">
        <f>'Kustannukset |Rakennusselostus'!E53</f>
        <v>0</v>
      </c>
      <c r="E58" s="208">
        <f>'Kustannukset |Rakennusselostus'!F53</f>
        <v>0</v>
      </c>
      <c r="F58" s="207">
        <f>'Kustannukset |Rakennusselostus'!G53</f>
        <v>0</v>
      </c>
      <c r="G58" s="220">
        <f t="shared" si="0"/>
        <v>0</v>
      </c>
      <c r="H58" s="208">
        <f>'Kustannukset |Rakennusselostus'!I53</f>
        <v>0</v>
      </c>
      <c r="I58" s="208">
        <f>'Kustannukset |Rakennusselostus'!K53</f>
        <v>0</v>
      </c>
      <c r="J58" s="208">
        <f>'Kustannukset |Rakennusselostus'!K53</f>
        <v>0</v>
      </c>
      <c r="K58" s="220">
        <f t="shared" si="1"/>
        <v>0</v>
      </c>
      <c r="L58" s="11"/>
    </row>
    <row r="59" spans="1:12">
      <c r="A59" s="22"/>
      <c r="B59" s="136" t="s">
        <v>44</v>
      </c>
      <c r="C59" s="158">
        <f>'Kustannukset |Rakennusselostus'!D54</f>
        <v>0</v>
      </c>
      <c r="D59" s="207">
        <f>'Kustannukset |Rakennusselostus'!E54</f>
        <v>0</v>
      </c>
      <c r="E59" s="208">
        <f>'Kustannukset |Rakennusselostus'!F54</f>
        <v>0</v>
      </c>
      <c r="F59" s="207">
        <f>'Kustannukset |Rakennusselostus'!G54</f>
        <v>0</v>
      </c>
      <c r="G59" s="220">
        <f t="shared" si="0"/>
        <v>0</v>
      </c>
      <c r="H59" s="208">
        <f>'Kustannukset |Rakennusselostus'!I54</f>
        <v>0</v>
      </c>
      <c r="I59" s="208">
        <f>'Kustannukset |Rakennusselostus'!K54</f>
        <v>0</v>
      </c>
      <c r="J59" s="208">
        <f>'Kustannukset |Rakennusselostus'!K54</f>
        <v>0</v>
      </c>
      <c r="K59" s="220">
        <f t="shared" si="1"/>
        <v>0</v>
      </c>
      <c r="L59" s="11"/>
    </row>
    <row r="60" spans="1:12">
      <c r="A60" s="22"/>
      <c r="B60" s="136" t="s">
        <v>126</v>
      </c>
      <c r="C60" s="158">
        <f>'Kustannukset |Rakennusselostus'!D55</f>
        <v>0</v>
      </c>
      <c r="D60" s="207">
        <f>'Kustannukset |Rakennusselostus'!E55</f>
        <v>0</v>
      </c>
      <c r="E60" s="208">
        <f>'Kustannukset |Rakennusselostus'!F55</f>
        <v>0</v>
      </c>
      <c r="F60" s="207">
        <f>'Kustannukset |Rakennusselostus'!G55</f>
        <v>0</v>
      </c>
      <c r="G60" s="220">
        <f t="shared" si="0"/>
        <v>0</v>
      </c>
      <c r="H60" s="208">
        <f>'Kustannukset |Rakennusselostus'!I55</f>
        <v>0</v>
      </c>
      <c r="I60" s="208">
        <f>'Kustannukset |Rakennusselostus'!K55</f>
        <v>0</v>
      </c>
      <c r="J60" s="208">
        <f>'Kustannukset |Rakennusselostus'!K55</f>
        <v>0</v>
      </c>
      <c r="K60" s="220">
        <f t="shared" si="1"/>
        <v>0</v>
      </c>
      <c r="L60" s="11"/>
    </row>
    <row r="61" spans="1:12">
      <c r="A61" s="22"/>
      <c r="B61" s="136" t="s">
        <v>45</v>
      </c>
      <c r="C61" s="158">
        <f>'Kustannukset |Rakennusselostus'!D56</f>
        <v>0</v>
      </c>
      <c r="D61" s="207">
        <f>'Kustannukset |Rakennusselostus'!E56</f>
        <v>0</v>
      </c>
      <c r="E61" s="208">
        <f>'Kustannukset |Rakennusselostus'!F56</f>
        <v>0</v>
      </c>
      <c r="F61" s="207">
        <f>'Kustannukset |Rakennusselostus'!G56</f>
        <v>0</v>
      </c>
      <c r="G61" s="220">
        <f t="shared" si="0"/>
        <v>0</v>
      </c>
      <c r="H61" s="208">
        <f>'Kustannukset |Rakennusselostus'!I56</f>
        <v>0</v>
      </c>
      <c r="I61" s="208">
        <f>'Kustannukset |Rakennusselostus'!K56</f>
        <v>0</v>
      </c>
      <c r="J61" s="208">
        <f>'Kustannukset |Rakennusselostus'!K56</f>
        <v>0</v>
      </c>
      <c r="K61" s="220">
        <f t="shared" si="1"/>
        <v>0</v>
      </c>
      <c r="L61" s="11"/>
    </row>
    <row r="62" spans="1:12">
      <c r="A62" s="22"/>
      <c r="B62" s="136" t="s">
        <v>47</v>
      </c>
      <c r="C62" s="158">
        <f>'Kustannukset |Rakennusselostus'!D57</f>
        <v>0</v>
      </c>
      <c r="D62" s="207">
        <f>'Kustannukset |Rakennusselostus'!E57</f>
        <v>0</v>
      </c>
      <c r="E62" s="208">
        <f>'Kustannukset |Rakennusselostus'!F57</f>
        <v>0</v>
      </c>
      <c r="F62" s="207">
        <f>'Kustannukset |Rakennusselostus'!G57</f>
        <v>0</v>
      </c>
      <c r="G62" s="220">
        <f t="shared" si="0"/>
        <v>0</v>
      </c>
      <c r="H62" s="208">
        <f>'Kustannukset |Rakennusselostus'!I57</f>
        <v>0</v>
      </c>
      <c r="I62" s="208">
        <f>'Kustannukset |Rakennusselostus'!K57</f>
        <v>0</v>
      </c>
      <c r="J62" s="208">
        <f>'Kustannukset |Rakennusselostus'!K57</f>
        <v>0</v>
      </c>
      <c r="K62" s="220">
        <f t="shared" si="1"/>
        <v>0</v>
      </c>
      <c r="L62" s="11"/>
    </row>
    <row r="63" spans="1:12">
      <c r="A63" s="21" t="s">
        <v>16</v>
      </c>
      <c r="B63" s="21"/>
      <c r="C63" s="235"/>
      <c r="D63" s="32"/>
      <c r="E63" s="32"/>
      <c r="F63" s="32"/>
      <c r="G63" s="76"/>
      <c r="H63" s="32"/>
      <c r="I63" s="32"/>
      <c r="J63" s="32"/>
      <c r="K63" s="77"/>
      <c r="L63" s="11"/>
    </row>
    <row r="64" spans="1:12">
      <c r="A64" s="22"/>
      <c r="B64" s="136" t="s">
        <v>56</v>
      </c>
      <c r="C64" s="158">
        <f>'Kustannukset |Rakennusselostus'!D59</f>
        <v>0</v>
      </c>
      <c r="D64" s="207">
        <f>'Kustannukset |Rakennusselostus'!E59</f>
        <v>0</v>
      </c>
      <c r="E64" s="208">
        <f>'Kustannukset |Rakennusselostus'!F59</f>
        <v>0</v>
      </c>
      <c r="F64" s="207">
        <f>'Kustannukset |Rakennusselostus'!G59</f>
        <v>0</v>
      </c>
      <c r="G64" s="220">
        <f t="shared" si="0"/>
        <v>0</v>
      </c>
      <c r="H64" s="208">
        <f>'Kustannukset |Rakennusselostus'!I59</f>
        <v>0</v>
      </c>
      <c r="I64" s="208">
        <f>'Kustannukset |Rakennusselostus'!K59</f>
        <v>0</v>
      </c>
      <c r="J64" s="208">
        <f>'Kustannukset |Rakennusselostus'!K59</f>
        <v>0</v>
      </c>
      <c r="K64" s="220">
        <f t="shared" si="1"/>
        <v>0</v>
      </c>
      <c r="L64" s="11"/>
    </row>
    <row r="65" spans="1:14">
      <c r="A65" s="22"/>
      <c r="B65" s="136" t="s">
        <v>127</v>
      </c>
      <c r="C65" s="158">
        <f>'Kustannukset |Rakennusselostus'!D60</f>
        <v>0</v>
      </c>
      <c r="D65" s="207">
        <f>'Kustannukset |Rakennusselostus'!E60</f>
        <v>0</v>
      </c>
      <c r="E65" s="208">
        <f>'Kustannukset |Rakennusselostus'!F60</f>
        <v>0</v>
      </c>
      <c r="F65" s="207">
        <f>'Kustannukset |Rakennusselostus'!G60</f>
        <v>0</v>
      </c>
      <c r="G65" s="220">
        <f t="shared" si="0"/>
        <v>0</v>
      </c>
      <c r="H65" s="208">
        <f>'Kustannukset |Rakennusselostus'!I60</f>
        <v>0</v>
      </c>
      <c r="I65" s="208">
        <f>'Kustannukset |Rakennusselostus'!K60</f>
        <v>0</v>
      </c>
      <c r="J65" s="208">
        <f>'Kustannukset |Rakennusselostus'!K60</f>
        <v>0</v>
      </c>
      <c r="K65" s="220">
        <f t="shared" si="1"/>
        <v>0</v>
      </c>
      <c r="L65" s="11"/>
    </row>
    <row r="66" spans="1:14">
      <c r="A66" s="22"/>
      <c r="B66" s="136" t="s">
        <v>58</v>
      </c>
      <c r="C66" s="158">
        <f>'Kustannukset |Rakennusselostus'!D61</f>
        <v>0</v>
      </c>
      <c r="D66" s="207">
        <f>'Kustannukset |Rakennusselostus'!E61</f>
        <v>0</v>
      </c>
      <c r="E66" s="208">
        <f>'Kustannukset |Rakennusselostus'!F61</f>
        <v>0</v>
      </c>
      <c r="F66" s="207">
        <f>'Kustannukset |Rakennusselostus'!G61</f>
        <v>0</v>
      </c>
      <c r="G66" s="220">
        <f t="shared" si="0"/>
        <v>0</v>
      </c>
      <c r="H66" s="208">
        <f>'Kustannukset |Rakennusselostus'!I61</f>
        <v>0</v>
      </c>
      <c r="I66" s="208">
        <f>'Kustannukset |Rakennusselostus'!K61</f>
        <v>0</v>
      </c>
      <c r="J66" s="208">
        <f>'Kustannukset |Rakennusselostus'!K61</f>
        <v>0</v>
      </c>
      <c r="K66" s="220">
        <f t="shared" si="1"/>
        <v>0</v>
      </c>
      <c r="L66" s="11"/>
    </row>
    <row r="67" spans="1:14">
      <c r="A67" s="22"/>
      <c r="B67" s="136" t="s">
        <v>55</v>
      </c>
      <c r="C67" s="158">
        <f>'Kustannukset |Rakennusselostus'!D62</f>
        <v>0</v>
      </c>
      <c r="D67" s="207">
        <f>'Kustannukset |Rakennusselostus'!E62</f>
        <v>0</v>
      </c>
      <c r="E67" s="208">
        <f>'Kustannukset |Rakennusselostus'!F62</f>
        <v>0</v>
      </c>
      <c r="F67" s="207">
        <f>'Kustannukset |Rakennusselostus'!G62</f>
        <v>0</v>
      </c>
      <c r="G67" s="220">
        <f t="shared" si="0"/>
        <v>0</v>
      </c>
      <c r="H67" s="208">
        <f>'Kustannukset |Rakennusselostus'!I62</f>
        <v>0</v>
      </c>
      <c r="I67" s="208">
        <f>'Kustannukset |Rakennusselostus'!K62</f>
        <v>0</v>
      </c>
      <c r="J67" s="208">
        <f>'Kustannukset |Rakennusselostus'!K62</f>
        <v>0</v>
      </c>
      <c r="K67" s="220">
        <f t="shared" si="1"/>
        <v>0</v>
      </c>
      <c r="L67" s="11"/>
    </row>
    <row r="68" spans="1:14">
      <c r="A68" s="22"/>
      <c r="B68" s="136" t="s">
        <v>17</v>
      </c>
      <c r="C68" s="158">
        <f>'Kustannukset |Rakennusselostus'!D63</f>
        <v>0</v>
      </c>
      <c r="D68" s="207">
        <f>'Kustannukset |Rakennusselostus'!E63</f>
        <v>0</v>
      </c>
      <c r="E68" s="208">
        <f>'Kustannukset |Rakennusselostus'!F63</f>
        <v>0</v>
      </c>
      <c r="F68" s="207">
        <f>'Kustannukset |Rakennusselostus'!G63</f>
        <v>0</v>
      </c>
      <c r="G68" s="220">
        <f t="shared" si="0"/>
        <v>0</v>
      </c>
      <c r="H68" s="208">
        <f>'Kustannukset |Rakennusselostus'!I63</f>
        <v>0</v>
      </c>
      <c r="I68" s="208">
        <f>'Kustannukset |Rakennusselostus'!K63</f>
        <v>0</v>
      </c>
      <c r="J68" s="208">
        <f>'Kustannukset |Rakennusselostus'!K63</f>
        <v>0</v>
      </c>
      <c r="K68" s="220">
        <f t="shared" si="1"/>
        <v>0</v>
      </c>
      <c r="L68" s="11"/>
    </row>
    <row r="69" spans="1:14">
      <c r="A69" s="22"/>
      <c r="B69" s="161" t="str">
        <f>SUBSTITUTE(IF('Kustannukset |Rakennusselostus'!C64="",'Kustannukset |Rakennusselostus'!B64,'Kustannukset |Rakennusselostus'!C64),":","")</f>
        <v>Muu tuote tai palvelu</v>
      </c>
      <c r="C69" s="158">
        <f>'Kustannukset |Rakennusselostus'!D64</f>
        <v>0</v>
      </c>
      <c r="D69" s="207">
        <f>'Kustannukset |Rakennusselostus'!E64</f>
        <v>0</v>
      </c>
      <c r="E69" s="208">
        <f>'Kustannukset |Rakennusselostus'!F64</f>
        <v>0</v>
      </c>
      <c r="F69" s="207">
        <f>'Kustannukset |Rakennusselostus'!G64</f>
        <v>0</v>
      </c>
      <c r="G69" s="220">
        <f t="shared" si="0"/>
        <v>0</v>
      </c>
      <c r="H69" s="208">
        <f>'Kustannukset |Rakennusselostus'!I64</f>
        <v>0</v>
      </c>
      <c r="I69" s="208">
        <f>'Kustannukset |Rakennusselostus'!K64</f>
        <v>0</v>
      </c>
      <c r="J69" s="208">
        <f>'Kustannukset |Rakennusselostus'!K64</f>
        <v>0</v>
      </c>
      <c r="K69" s="220">
        <f t="shared" si="1"/>
        <v>0</v>
      </c>
      <c r="L69" s="11"/>
    </row>
    <row r="70" spans="1:14">
      <c r="A70" s="22"/>
      <c r="B70" s="161" t="str">
        <f>SUBSTITUTE(IF('Kustannukset |Rakennusselostus'!C65="",'Kustannukset |Rakennusselostus'!B65,'Kustannukset |Rakennusselostus'!C65),":","")</f>
        <v>Muu tuote tai palvelu</v>
      </c>
      <c r="C70" s="158">
        <f>'Kustannukset |Rakennusselostus'!D65</f>
        <v>0</v>
      </c>
      <c r="D70" s="207">
        <f>'Kustannukset |Rakennusselostus'!E65</f>
        <v>0</v>
      </c>
      <c r="E70" s="208">
        <f>'Kustannukset |Rakennusselostus'!F65</f>
        <v>0</v>
      </c>
      <c r="F70" s="207">
        <f>'Kustannukset |Rakennusselostus'!G65</f>
        <v>0</v>
      </c>
      <c r="G70" s="220">
        <f t="shared" si="0"/>
        <v>0</v>
      </c>
      <c r="H70" s="208">
        <f>'Kustannukset |Rakennusselostus'!I65</f>
        <v>0</v>
      </c>
      <c r="I70" s="208">
        <f>'Kustannukset |Rakennusselostus'!K65</f>
        <v>0</v>
      </c>
      <c r="J70" s="208">
        <f>'Kustannukset |Rakennusselostus'!K65</f>
        <v>0</v>
      </c>
      <c r="K70" s="220">
        <f t="shared" si="1"/>
        <v>0</v>
      </c>
      <c r="L70" s="11"/>
    </row>
    <row r="71" spans="1:14" ht="15" thickBot="1">
      <c r="A71" s="22"/>
      <c r="B71" s="161" t="str">
        <f>SUBSTITUTE(IF('Kustannukset |Rakennusselostus'!C66="",'Kustannukset |Rakennusselostus'!B66,'Kustannukset |Rakennusselostus'!C66),":","")</f>
        <v>Muu tuote tai palvelu</v>
      </c>
      <c r="C71" s="158">
        <f>'Kustannukset |Rakennusselostus'!D66</f>
        <v>0</v>
      </c>
      <c r="D71" s="209">
        <f>'Kustannukset |Rakennusselostus'!E66</f>
        <v>0</v>
      </c>
      <c r="E71" s="210">
        <f>'Kustannukset |Rakennusselostus'!F66</f>
        <v>0</v>
      </c>
      <c r="F71" s="209">
        <f>'Kustannukset |Rakennusselostus'!G66</f>
        <v>0</v>
      </c>
      <c r="G71" s="221">
        <f t="shared" si="0"/>
        <v>0</v>
      </c>
      <c r="H71" s="210">
        <f>'Kustannukset |Rakennusselostus'!I66</f>
        <v>0</v>
      </c>
      <c r="I71" s="210">
        <f>'Kustannukset |Rakennusselostus'!K66</f>
        <v>0</v>
      </c>
      <c r="J71" s="210">
        <f>'Kustannukset |Rakennusselostus'!K66</f>
        <v>0</v>
      </c>
      <c r="K71" s="222">
        <f t="shared" si="1"/>
        <v>0</v>
      </c>
      <c r="L71" s="11"/>
    </row>
    <row r="72" spans="1:14" ht="15" thickTop="1">
      <c r="B72" s="51"/>
      <c r="I72" s="1"/>
      <c r="J72" s="102" t="s">
        <v>133</v>
      </c>
      <c r="K72" s="103">
        <f>SUM(K13:K71)</f>
        <v>0</v>
      </c>
    </row>
    <row r="73" spans="1:14">
      <c r="B73" s="5" t="s">
        <v>84</v>
      </c>
      <c r="J73" s="88" t="s">
        <v>137</v>
      </c>
      <c r="K73" s="94">
        <f>'Kustannukset |Rakennusselostus'!P67</f>
        <v>0</v>
      </c>
    </row>
    <row r="74" spans="1:14">
      <c r="B74" s="5" t="s">
        <v>85</v>
      </c>
      <c r="J74" s="88"/>
      <c r="K74" s="94"/>
    </row>
    <row r="75" spans="1:14">
      <c r="B75" s="5"/>
      <c r="G75" s="123" t="s">
        <v>59</v>
      </c>
      <c r="J75" s="1"/>
      <c r="K75" s="1"/>
    </row>
    <row r="76" spans="1:14">
      <c r="B76" s="5"/>
      <c r="E76" s="1"/>
    </row>
    <row r="77" spans="1:14" ht="16.8">
      <c r="B77" s="69" t="s">
        <v>102</v>
      </c>
      <c r="G77" s="188" t="s">
        <v>77</v>
      </c>
      <c r="H77" s="186"/>
      <c r="I77" s="189"/>
      <c r="J77" s="190">
        <f>'Kustannukset |Rakennusselostus'!K73</f>
        <v>0.65</v>
      </c>
      <c r="K77" s="192">
        <f>K80*J77</f>
        <v>0</v>
      </c>
    </row>
    <row r="78" spans="1:14" ht="16.8">
      <c r="B78" s="69" t="s">
        <v>103</v>
      </c>
      <c r="G78" s="188" t="s">
        <v>81</v>
      </c>
      <c r="H78" s="186"/>
      <c r="I78" s="189"/>
      <c r="J78" s="190">
        <f>'Kustannukset |Rakennusselostus'!K74</f>
        <v>0</v>
      </c>
      <c r="K78" s="193">
        <f>K80*J78</f>
        <v>0</v>
      </c>
    </row>
    <row r="79" spans="1:14">
      <c r="B79" s="70" t="s">
        <v>86</v>
      </c>
      <c r="G79" s="131" t="s">
        <v>78</v>
      </c>
      <c r="H79" s="127"/>
      <c r="I79" s="182"/>
      <c r="J79" s="190">
        <f>'Kustannukset |Rakennusselostus'!K75</f>
        <v>0.35</v>
      </c>
      <c r="K79" s="194">
        <f>K80*J79</f>
        <v>0</v>
      </c>
      <c r="M79" s="195">
        <f>K79</f>
        <v>0</v>
      </c>
      <c r="N79" s="86" t="s">
        <v>152</v>
      </c>
    </row>
    <row r="80" spans="1:14">
      <c r="B80" s="71" t="s">
        <v>18</v>
      </c>
      <c r="G80" t="s">
        <v>70</v>
      </c>
      <c r="I80" s="183"/>
      <c r="J80" s="184">
        <f>SUM(J77:J79)</f>
        <v>1</v>
      </c>
      <c r="K80" s="191">
        <f>K72+K73</f>
        <v>0</v>
      </c>
      <c r="M80" s="196">
        <f>K73</f>
        <v>0</v>
      </c>
      <c r="N80" s="86" t="s">
        <v>153</v>
      </c>
    </row>
    <row r="81" spans="2:14">
      <c r="B81" s="69" t="s">
        <v>19</v>
      </c>
      <c r="C81" s="1"/>
      <c r="D81" s="1"/>
      <c r="E81" s="125"/>
      <c r="I81" s="1"/>
      <c r="J81" s="1"/>
      <c r="K81" s="18"/>
      <c r="M81" s="196">
        <f>M79-M80</f>
        <v>0</v>
      </c>
      <c r="N81" s="130" t="s">
        <v>154</v>
      </c>
    </row>
    <row r="82" spans="2:14">
      <c r="B82" s="69" t="s">
        <v>20</v>
      </c>
      <c r="C82" s="1"/>
      <c r="D82" s="1"/>
      <c r="E82" s="1"/>
      <c r="G82" s="1"/>
      <c r="H82" s="1"/>
      <c r="I82" s="1"/>
      <c r="J82" s="1"/>
      <c r="K82" s="18"/>
    </row>
    <row r="83" spans="2:14">
      <c r="B83" s="71" t="s">
        <v>21</v>
      </c>
      <c r="G83" s="122" t="s">
        <v>149</v>
      </c>
      <c r="H83" s="1"/>
      <c r="I83" s="1"/>
      <c r="J83" s="1"/>
      <c r="K83" s="18"/>
    </row>
    <row r="84" spans="2:14">
      <c r="B84" s="69" t="s">
        <v>22</v>
      </c>
      <c r="G84" s="185" t="s">
        <v>139</v>
      </c>
      <c r="H84" s="186"/>
      <c r="I84" s="126"/>
      <c r="J84" s="187"/>
      <c r="K84" s="38">
        <f>K77</f>
        <v>0</v>
      </c>
    </row>
    <row r="85" spans="2:14">
      <c r="B85" s="69" t="s">
        <v>23</v>
      </c>
      <c r="G85" s="185" t="s">
        <v>140</v>
      </c>
      <c r="H85" s="186"/>
      <c r="I85" s="126"/>
      <c r="J85" s="187"/>
      <c r="K85" s="128">
        <f>K78</f>
        <v>0</v>
      </c>
    </row>
    <row r="86" spans="2:14">
      <c r="B86" s="70" t="s">
        <v>24</v>
      </c>
      <c r="G86" s="185" t="s">
        <v>147</v>
      </c>
      <c r="H86" s="186"/>
      <c r="I86" s="126"/>
      <c r="J86" s="187"/>
      <c r="K86" s="28">
        <f>SUM(K84:K85)</f>
        <v>0</v>
      </c>
    </row>
    <row r="87" spans="2:14">
      <c r="B87" s="5"/>
      <c r="G87" s="185" t="s">
        <v>141</v>
      </c>
      <c r="H87" s="186"/>
      <c r="I87" s="126"/>
      <c r="J87" s="187"/>
      <c r="K87" s="28">
        <f>M81</f>
        <v>0</v>
      </c>
    </row>
    <row r="88" spans="2:14">
      <c r="B88" s="5"/>
      <c r="G88" s="185" t="s">
        <v>142</v>
      </c>
      <c r="H88" s="186"/>
      <c r="I88" s="126"/>
      <c r="J88" s="187"/>
      <c r="K88" s="28">
        <f>M80</f>
        <v>0</v>
      </c>
    </row>
    <row r="89" spans="2:14">
      <c r="G89" s="185" t="s">
        <v>148</v>
      </c>
      <c r="H89" s="186"/>
      <c r="I89" s="126"/>
      <c r="J89" s="187"/>
      <c r="K89" s="41">
        <f>K87+K88</f>
        <v>0</v>
      </c>
    </row>
    <row r="90" spans="2:14">
      <c r="G90" s="185" t="s">
        <v>143</v>
      </c>
      <c r="H90" s="186"/>
      <c r="I90" s="126"/>
      <c r="J90" s="187"/>
      <c r="K90" s="28">
        <f>K86+K89</f>
        <v>0</v>
      </c>
    </row>
    <row r="91" spans="2:14">
      <c r="G91" s="185" t="s">
        <v>144</v>
      </c>
      <c r="H91" s="186"/>
      <c r="I91" s="126"/>
      <c r="J91" s="187"/>
      <c r="K91" s="99">
        <f>'Kustannukset |Rakennusselostus'!L88</f>
        <v>0</v>
      </c>
    </row>
    <row r="92" spans="2:14">
      <c r="G92" s="185" t="s">
        <v>145</v>
      </c>
      <c r="H92" s="186"/>
      <c r="I92" s="126"/>
      <c r="J92" s="187"/>
      <c r="K92" s="39">
        <f>K90-K91</f>
        <v>0</v>
      </c>
    </row>
    <row r="93" spans="2:14">
      <c r="C93" s="1"/>
      <c r="D93" s="1"/>
      <c r="E93" s="1"/>
      <c r="G93" s="1"/>
      <c r="H93" s="1"/>
      <c r="I93" s="1"/>
      <c r="J93" s="1"/>
    </row>
  </sheetData>
  <sheetProtection algorithmName="SHA-512" hashValue="qL3sqfxqQ6n23HjWZBz3F+dTbf4dR6sU6lLdLty4UpsAiohZBeJ+g6MWnjIrZ69MSm4S3WsGt1ca+nRqZk78QQ==" saltValue="dPbaC3payT22K2KoFQff8w==" spinCount="100000" sheet="1" objects="1" scenarios="1" formatCells="0" selectLockedCells="1"/>
  <mergeCells count="1">
    <mergeCell ref="C10:E10"/>
  </mergeCells>
  <conditionalFormatting sqref="C13:C71">
    <cfRule type="cellIs" dxfId="7" priority="3" operator="greaterThan">
      <formula>0</formula>
    </cfRule>
  </conditionalFormatting>
  <conditionalFormatting sqref="G13:G71">
    <cfRule type="cellIs" dxfId="6" priority="2" operator="greaterThan">
      <formula>0</formula>
    </cfRule>
  </conditionalFormatting>
  <conditionalFormatting sqref="K13:K71">
    <cfRule type="cellIs" dxfId="5" priority="1" operator="greaterThan">
      <formula>0</formula>
    </cfRule>
  </conditionalFormatting>
  <dataValidations count="1">
    <dataValidation type="list" allowBlank="1" showInputMessage="1" showErrorMessage="1" sqref="E12 E49 E19 E56 E24 E31 E38 E63" xr:uid="{D8F83976-6EAA-4075-9874-60106B8AD5EB}">
      <formula1>$Q$83:$Q$92</formula1>
    </dataValidation>
  </dataValidations>
  <pageMargins left="0.70866141732283472" right="0.70866141732283472" top="0.74803149606299213" bottom="0.74803149606299213" header="0.31496062992125984" footer="0.31496062992125984"/>
  <pageSetup paperSize="9" scale="42" orientation="portrait" r:id="rId1"/>
  <headerFooter>
    <oddFooter>&amp;RTulostettu &amp;D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C9EA7-B471-4CD3-BEDE-2548A8C7EAA0}">
  <sheetPr>
    <tabColor rgb="FFFFFF00"/>
  </sheetPr>
  <dimension ref="A1:H68"/>
  <sheetViews>
    <sheetView showGridLines="0" zoomScaleNormal="100" zoomScaleSheetLayoutView="100" workbookViewId="0">
      <selection activeCell="G34" sqref="G34"/>
    </sheetView>
  </sheetViews>
  <sheetFormatPr defaultRowHeight="14.4"/>
  <cols>
    <col min="1" max="1" width="1.5546875" customWidth="1"/>
    <col min="2" max="2" width="48.5546875" customWidth="1"/>
    <col min="3" max="4" width="9.21875" customWidth="1"/>
    <col min="5" max="5" width="11.77734375" customWidth="1"/>
    <col min="6" max="6" width="6.77734375" customWidth="1"/>
    <col min="7" max="7" width="64.44140625" customWidth="1"/>
    <col min="8" max="8" width="1.21875" customWidth="1"/>
  </cols>
  <sheetData>
    <row r="1" spans="1:8" ht="14.55" customHeight="1">
      <c r="A1" s="11"/>
      <c r="B1" s="81" t="s">
        <v>110</v>
      </c>
      <c r="C1" s="268">
        <f>'Hankkeen tiedot'!D13</f>
        <v>0</v>
      </c>
      <c r="D1" s="268"/>
      <c r="E1" s="268"/>
      <c r="F1" s="268"/>
      <c r="G1" s="268"/>
      <c r="H1" s="11"/>
    </row>
    <row r="2" spans="1:8" ht="14.55" customHeight="1">
      <c r="A2" s="11"/>
      <c r="B2" s="81" t="s">
        <v>111</v>
      </c>
      <c r="C2" s="268">
        <f>'Hankkeen tiedot'!D14</f>
        <v>0</v>
      </c>
      <c r="D2" s="268"/>
      <c r="E2" s="268"/>
      <c r="F2" s="268"/>
      <c r="G2" s="268"/>
      <c r="H2" s="11"/>
    </row>
    <row r="3" spans="1:8" ht="14.55" customHeight="1">
      <c r="A3" s="11"/>
      <c r="B3" s="81" t="s">
        <v>112</v>
      </c>
      <c r="C3" s="268">
        <f>'Hankkeen tiedot'!D15</f>
        <v>0</v>
      </c>
      <c r="D3" s="268"/>
      <c r="E3" s="268"/>
      <c r="F3" s="268"/>
      <c r="G3" s="268"/>
      <c r="H3" s="11"/>
    </row>
    <row r="4" spans="1:8" ht="14.55" customHeight="1">
      <c r="A4" s="11"/>
      <c r="B4" s="81" t="s">
        <v>113</v>
      </c>
      <c r="C4" s="268">
        <f>'Hankkeen tiedot'!D16</f>
        <v>0</v>
      </c>
      <c r="D4" s="268"/>
      <c r="E4" s="268"/>
      <c r="F4" s="268"/>
      <c r="G4" s="268"/>
      <c r="H4" s="11"/>
    </row>
    <row r="5" spans="1:8" ht="25.5" customHeight="1">
      <c r="A5" s="11"/>
      <c r="B5" s="265" t="s">
        <v>75</v>
      </c>
      <c r="C5" s="266"/>
      <c r="D5" s="266"/>
      <c r="E5" s="266"/>
      <c r="F5" s="266"/>
      <c r="G5" s="267"/>
      <c r="H5" s="11"/>
    </row>
    <row r="6" spans="1:8" ht="55.2">
      <c r="A6" s="11"/>
      <c r="B6" s="31" t="s">
        <v>125</v>
      </c>
      <c r="C6" s="33" t="s">
        <v>155</v>
      </c>
      <c r="D6" s="33" t="s">
        <v>14</v>
      </c>
      <c r="E6" s="47" t="s">
        <v>15</v>
      </c>
      <c r="F6" s="33" t="s">
        <v>74</v>
      </c>
      <c r="G6" s="34" t="s">
        <v>80</v>
      </c>
      <c r="H6" s="11"/>
    </row>
    <row r="7" spans="1:8">
      <c r="A7" s="21" t="s">
        <v>120</v>
      </c>
      <c r="B7" s="21"/>
      <c r="C7" s="32"/>
      <c r="D7" s="32"/>
      <c r="E7" s="32"/>
      <c r="F7" s="32"/>
      <c r="G7" s="237"/>
      <c r="H7" s="11"/>
    </row>
    <row r="8" spans="1:8">
      <c r="A8" s="22"/>
      <c r="B8" s="132" t="s">
        <v>121</v>
      </c>
      <c r="C8" s="162">
        <f>'Kustannukset |Rakennusselostus'!N8</f>
        <v>0</v>
      </c>
      <c r="D8" s="162">
        <f>'Kustannukset |Rakennusselostus'!O8</f>
        <v>0</v>
      </c>
      <c r="E8" s="165">
        <f t="shared" ref="E8:E66" si="0">C8*20+D8*60</f>
        <v>0</v>
      </c>
      <c r="F8" s="163">
        <f>'Kustannukset |Rakennusselostus'!Q8</f>
        <v>0</v>
      </c>
      <c r="G8" s="157">
        <f>'Kustannukset |Rakennusselostus'!R8</f>
        <v>0</v>
      </c>
      <c r="H8" s="11"/>
    </row>
    <row r="9" spans="1:8">
      <c r="A9" s="22"/>
      <c r="B9" s="136" t="s">
        <v>122</v>
      </c>
      <c r="C9" s="164">
        <f>'Kustannukset |Rakennusselostus'!N9</f>
        <v>0</v>
      </c>
      <c r="D9" s="164">
        <f>'Kustannukset |Rakennusselostus'!O9</f>
        <v>0</v>
      </c>
      <c r="E9" s="165">
        <f t="shared" si="0"/>
        <v>0</v>
      </c>
      <c r="F9" s="166">
        <f>'Kustannukset |Rakennusselostus'!Q9</f>
        <v>0</v>
      </c>
      <c r="G9" s="158">
        <f>'Kustannukset |Rakennusselostus'!R9</f>
        <v>0</v>
      </c>
      <c r="H9" s="11"/>
    </row>
    <row r="10" spans="1:8">
      <c r="A10" s="22"/>
      <c r="B10" s="136" t="s">
        <v>123</v>
      </c>
      <c r="C10" s="164">
        <f>'Kustannukset |Rakennusselostus'!N10</f>
        <v>0</v>
      </c>
      <c r="D10" s="164">
        <f>'Kustannukset |Rakennusselostus'!O10</f>
        <v>0</v>
      </c>
      <c r="E10" s="165">
        <f t="shared" si="0"/>
        <v>0</v>
      </c>
      <c r="F10" s="166">
        <f>'Kustannukset |Rakennusselostus'!Q10</f>
        <v>0</v>
      </c>
      <c r="G10" s="158">
        <f>'Kustannukset |Rakennusselostus'!R10</f>
        <v>0</v>
      </c>
      <c r="H10" s="11"/>
    </row>
    <row r="11" spans="1:8">
      <c r="A11" s="22"/>
      <c r="B11" s="136" t="s">
        <v>57</v>
      </c>
      <c r="C11" s="164">
        <f>'Kustannukset |Rakennusselostus'!N11</f>
        <v>0</v>
      </c>
      <c r="D11" s="164">
        <f>'Kustannukset |Rakennusselostus'!O11</f>
        <v>0</v>
      </c>
      <c r="E11" s="165">
        <f t="shared" si="0"/>
        <v>0</v>
      </c>
      <c r="F11" s="166">
        <f>'Kustannukset |Rakennusselostus'!Q11</f>
        <v>0</v>
      </c>
      <c r="G11" s="158">
        <f>'Kustannukset |Rakennusselostus'!R11</f>
        <v>0</v>
      </c>
      <c r="H11" s="11"/>
    </row>
    <row r="12" spans="1:8">
      <c r="A12" s="22"/>
      <c r="B12" s="136" t="s">
        <v>124</v>
      </c>
      <c r="C12" s="164">
        <f>'Kustannukset |Rakennusselostus'!N12</f>
        <v>0</v>
      </c>
      <c r="D12" s="164">
        <f>'Kustannukset |Rakennusselostus'!O12</f>
        <v>0</v>
      </c>
      <c r="E12" s="165">
        <f t="shared" si="0"/>
        <v>0</v>
      </c>
      <c r="F12" s="166">
        <f>'Kustannukset |Rakennusselostus'!Q12</f>
        <v>0</v>
      </c>
      <c r="G12" s="158">
        <f>'Kustannukset |Rakennusselostus'!R12</f>
        <v>0</v>
      </c>
      <c r="H12" s="11"/>
    </row>
    <row r="13" spans="1:8">
      <c r="A13" s="22"/>
      <c r="B13" s="140" t="str">
        <f>SUBSTITUTE(IF('Kustannukset |Rakennusselostus'!C13="",'Kustannukset |Rakennusselostus'!B13,'Kustannukset |Rakennusselostus'!C13),":","")</f>
        <v>Muu maksu</v>
      </c>
      <c r="C13" s="167">
        <f>'Kustannukset |Rakennusselostus'!N13</f>
        <v>0</v>
      </c>
      <c r="D13" s="167">
        <f>'Kustannukset |Rakennusselostus'!O13</f>
        <v>0</v>
      </c>
      <c r="E13" s="165">
        <f t="shared" si="0"/>
        <v>0</v>
      </c>
      <c r="F13" s="168">
        <f>'Kustannukset |Rakennusselostus'!Q13</f>
        <v>0</v>
      </c>
      <c r="G13" s="160">
        <f>'Kustannukset |Rakennusselostus'!R13</f>
        <v>0</v>
      </c>
      <c r="H13" s="11"/>
    </row>
    <row r="14" spans="1:8">
      <c r="A14" s="21" t="s">
        <v>25</v>
      </c>
      <c r="B14" s="21"/>
      <c r="C14" s="35"/>
      <c r="D14" s="35"/>
      <c r="E14" s="32"/>
      <c r="F14" s="236"/>
      <c r="G14" s="230"/>
      <c r="H14" s="11"/>
    </row>
    <row r="15" spans="1:8">
      <c r="A15" s="22"/>
      <c r="B15" s="136" t="s">
        <v>130</v>
      </c>
      <c r="C15" s="164">
        <f>'Kustannukset |Rakennusselostus'!N15</f>
        <v>0</v>
      </c>
      <c r="D15" s="164">
        <f>'Kustannukset |Rakennusselostus'!O15</f>
        <v>0</v>
      </c>
      <c r="E15" s="165">
        <f t="shared" si="0"/>
        <v>0</v>
      </c>
      <c r="F15" s="166">
        <f>'Kustannukset |Rakennusselostus'!Q15</f>
        <v>0</v>
      </c>
      <c r="G15" s="158">
        <f>'Kustannukset |Rakennusselostus'!R15</f>
        <v>0</v>
      </c>
      <c r="H15" s="11"/>
    </row>
    <row r="16" spans="1:8">
      <c r="A16" s="22"/>
      <c r="B16" s="136" t="s">
        <v>28</v>
      </c>
      <c r="C16" s="164">
        <f>'Kustannukset |Rakennusselostus'!N16</f>
        <v>0</v>
      </c>
      <c r="D16" s="164">
        <f>'Kustannukset |Rakennusselostus'!O16</f>
        <v>0</v>
      </c>
      <c r="E16" s="165">
        <f t="shared" si="0"/>
        <v>0</v>
      </c>
      <c r="F16" s="166">
        <f>'Kustannukset |Rakennusselostus'!Q16</f>
        <v>0</v>
      </c>
      <c r="G16" s="158">
        <f>'Kustannukset |Rakennusselostus'!R16</f>
        <v>0</v>
      </c>
      <c r="H16" s="11"/>
    </row>
    <row r="17" spans="1:8">
      <c r="A17" s="22"/>
      <c r="B17" s="136" t="s">
        <v>27</v>
      </c>
      <c r="C17" s="164">
        <f>'Kustannukset |Rakennusselostus'!N17</f>
        <v>0</v>
      </c>
      <c r="D17" s="164">
        <f>'Kustannukset |Rakennusselostus'!O17</f>
        <v>0</v>
      </c>
      <c r="E17" s="165">
        <f t="shared" si="0"/>
        <v>0</v>
      </c>
      <c r="F17" s="166">
        <f>'Kustannukset |Rakennusselostus'!Q17</f>
        <v>0</v>
      </c>
      <c r="G17" s="158">
        <f>'Kustannukset |Rakennusselostus'!R17</f>
        <v>0</v>
      </c>
      <c r="H17" s="11"/>
    </row>
    <row r="18" spans="1:8">
      <c r="A18" s="22"/>
      <c r="B18" s="136" t="s">
        <v>26</v>
      </c>
      <c r="C18" s="164">
        <f>'Kustannukset |Rakennusselostus'!N18</f>
        <v>0</v>
      </c>
      <c r="D18" s="164">
        <f>'Kustannukset |Rakennusselostus'!O18</f>
        <v>0</v>
      </c>
      <c r="E18" s="165">
        <f t="shared" si="0"/>
        <v>0</v>
      </c>
      <c r="F18" s="166">
        <f>'Kustannukset |Rakennusselostus'!Q18</f>
        <v>0</v>
      </c>
      <c r="G18" s="158">
        <f>'Kustannukset |Rakennusselostus'!R18</f>
        <v>0</v>
      </c>
      <c r="H18" s="11"/>
    </row>
    <row r="19" spans="1:8">
      <c r="A19" s="21" t="s">
        <v>29</v>
      </c>
      <c r="B19" s="21"/>
      <c r="C19" s="35"/>
      <c r="D19" s="35"/>
      <c r="E19" s="32"/>
      <c r="F19" s="236"/>
      <c r="G19" s="230"/>
      <c r="H19" s="11"/>
    </row>
    <row r="20" spans="1:8">
      <c r="A20" s="22"/>
      <c r="B20" s="136" t="s">
        <v>60</v>
      </c>
      <c r="C20" s="164">
        <f>'Kustannukset |Rakennusselostus'!N20</f>
        <v>0</v>
      </c>
      <c r="D20" s="164">
        <f>'Kustannukset |Rakennusselostus'!O20</f>
        <v>0</v>
      </c>
      <c r="E20" s="165">
        <f t="shared" si="0"/>
        <v>0</v>
      </c>
      <c r="F20" s="166">
        <f>'Kustannukset |Rakennusselostus'!Q20</f>
        <v>0</v>
      </c>
      <c r="G20" s="158">
        <f>'Kustannukset |Rakennusselostus'!R20</f>
        <v>0</v>
      </c>
      <c r="H20" s="11"/>
    </row>
    <row r="21" spans="1:8">
      <c r="A21" s="22"/>
      <c r="B21" s="136" t="s">
        <v>61</v>
      </c>
      <c r="C21" s="164">
        <f>'Kustannukset |Rakennusselostus'!N21</f>
        <v>0</v>
      </c>
      <c r="D21" s="164">
        <f>'Kustannukset |Rakennusselostus'!O21</f>
        <v>0</v>
      </c>
      <c r="E21" s="165">
        <f t="shared" si="0"/>
        <v>0</v>
      </c>
      <c r="F21" s="166">
        <f>'Kustannukset |Rakennusselostus'!Q21</f>
        <v>0</v>
      </c>
      <c r="G21" s="158">
        <f>'Kustannukset |Rakennusselostus'!R21</f>
        <v>0</v>
      </c>
      <c r="H21" s="11"/>
    </row>
    <row r="22" spans="1:8">
      <c r="A22" s="22"/>
      <c r="B22" s="136" t="s">
        <v>62</v>
      </c>
      <c r="C22" s="164">
        <f>'Kustannukset |Rakennusselostus'!N22</f>
        <v>0</v>
      </c>
      <c r="D22" s="164">
        <f>'Kustannukset |Rakennusselostus'!O22</f>
        <v>0</v>
      </c>
      <c r="E22" s="165">
        <f t="shared" si="0"/>
        <v>0</v>
      </c>
      <c r="F22" s="166">
        <f>'Kustannukset |Rakennusselostus'!Q22</f>
        <v>0</v>
      </c>
      <c r="G22" s="158">
        <f>'Kustannukset |Rakennusselostus'!R22</f>
        <v>0</v>
      </c>
      <c r="H22" s="11"/>
    </row>
    <row r="23" spans="1:8">
      <c r="A23" s="22"/>
      <c r="B23" s="136" t="s">
        <v>30</v>
      </c>
      <c r="C23" s="164">
        <f>'Kustannukset |Rakennusselostus'!N23</f>
        <v>0</v>
      </c>
      <c r="D23" s="164">
        <f>'Kustannukset |Rakennusselostus'!O23</f>
        <v>0</v>
      </c>
      <c r="E23" s="165">
        <f t="shared" si="0"/>
        <v>0</v>
      </c>
      <c r="F23" s="166">
        <f>'Kustannukset |Rakennusselostus'!Q23</f>
        <v>0</v>
      </c>
      <c r="G23" s="158">
        <f>'Kustannukset |Rakennusselostus'!R23</f>
        <v>0</v>
      </c>
      <c r="H23" s="11"/>
    </row>
    <row r="24" spans="1:8">
      <c r="A24" s="22"/>
      <c r="B24" s="136" t="s">
        <v>31</v>
      </c>
      <c r="C24" s="164">
        <f>'Kustannukset |Rakennusselostus'!N24</f>
        <v>0</v>
      </c>
      <c r="D24" s="164">
        <f>'Kustannukset |Rakennusselostus'!O24</f>
        <v>0</v>
      </c>
      <c r="E24" s="165">
        <f t="shared" si="0"/>
        <v>0</v>
      </c>
      <c r="F24" s="166">
        <f>'Kustannukset |Rakennusselostus'!Q24</f>
        <v>0</v>
      </c>
      <c r="G24" s="158">
        <f>'Kustannukset |Rakennusselostus'!R24</f>
        <v>0</v>
      </c>
      <c r="H24" s="11"/>
    </row>
    <row r="25" spans="1:8">
      <c r="A25" s="22"/>
      <c r="B25" s="161" t="str">
        <f>SUBSTITUTE(IF('Kustannukset |Rakennusselostus'!C25="",'Kustannukset |Rakennusselostus'!B25,'Kustannukset |Rakennusselostus'!C25),":","")</f>
        <v>Muu lisäeristäminen</v>
      </c>
      <c r="C25" s="164">
        <f>'Kustannukset |Rakennusselostus'!N25</f>
        <v>0</v>
      </c>
      <c r="D25" s="164">
        <f>'Kustannukset |Rakennusselostus'!O25</f>
        <v>0</v>
      </c>
      <c r="E25" s="165">
        <f t="shared" si="0"/>
        <v>0</v>
      </c>
      <c r="F25" s="166">
        <f>'Kustannukset |Rakennusselostus'!Q25</f>
        <v>0</v>
      </c>
      <c r="G25" s="158">
        <f>'Kustannukset |Rakennusselostus'!R25</f>
        <v>0</v>
      </c>
      <c r="H25" s="11"/>
    </row>
    <row r="26" spans="1:8">
      <c r="A26" s="21" t="s">
        <v>32</v>
      </c>
      <c r="B26" s="21"/>
      <c r="C26" s="35"/>
      <c r="D26" s="35"/>
      <c r="E26" s="32"/>
      <c r="F26" s="236"/>
      <c r="G26" s="230"/>
      <c r="H26" s="11"/>
    </row>
    <row r="27" spans="1:8">
      <c r="A27" s="22"/>
      <c r="B27" s="136" t="s">
        <v>63</v>
      </c>
      <c r="C27" s="164">
        <f>'Kustannukset |Rakennusselostus'!N27</f>
        <v>0</v>
      </c>
      <c r="D27" s="164">
        <f>'Kustannukset |Rakennusselostus'!O27</f>
        <v>0</v>
      </c>
      <c r="E27" s="165">
        <f t="shared" si="0"/>
        <v>0</v>
      </c>
      <c r="F27" s="166">
        <f>'Kustannukset |Rakennusselostus'!Q27</f>
        <v>0</v>
      </c>
      <c r="G27" s="158">
        <f>'Kustannukset |Rakennusselostus'!R27</f>
        <v>0</v>
      </c>
      <c r="H27" s="11"/>
    </row>
    <row r="28" spans="1:8">
      <c r="A28" s="22"/>
      <c r="B28" s="136" t="s">
        <v>64</v>
      </c>
      <c r="C28" s="164">
        <f>'Kustannukset |Rakennusselostus'!N28</f>
        <v>0</v>
      </c>
      <c r="D28" s="164">
        <f>'Kustannukset |Rakennusselostus'!O28</f>
        <v>0</v>
      </c>
      <c r="E28" s="165">
        <f t="shared" si="0"/>
        <v>0</v>
      </c>
      <c r="F28" s="166">
        <f>'Kustannukset |Rakennusselostus'!Q28</f>
        <v>0</v>
      </c>
      <c r="G28" s="158">
        <f>'Kustannukset |Rakennusselostus'!R28</f>
        <v>0</v>
      </c>
      <c r="H28" s="11"/>
    </row>
    <row r="29" spans="1:8">
      <c r="A29" s="22"/>
      <c r="B29" s="136" t="s">
        <v>65</v>
      </c>
      <c r="C29" s="164">
        <f>'Kustannukset |Rakennusselostus'!N29</f>
        <v>0</v>
      </c>
      <c r="D29" s="164">
        <f>'Kustannukset |Rakennusselostus'!O29</f>
        <v>0</v>
      </c>
      <c r="E29" s="165">
        <f t="shared" si="0"/>
        <v>0</v>
      </c>
      <c r="F29" s="166">
        <f>'Kustannukset |Rakennusselostus'!Q29</f>
        <v>0</v>
      </c>
      <c r="G29" s="158">
        <f>'Kustannukset |Rakennusselostus'!R29</f>
        <v>0</v>
      </c>
      <c r="H29" s="11"/>
    </row>
    <row r="30" spans="1:8">
      <c r="A30" s="22"/>
      <c r="B30" s="136" t="s">
        <v>33</v>
      </c>
      <c r="C30" s="164">
        <f>'Kustannukset |Rakennusselostus'!N30</f>
        <v>0</v>
      </c>
      <c r="D30" s="164">
        <f>'Kustannukset |Rakennusselostus'!O30</f>
        <v>0</v>
      </c>
      <c r="E30" s="165">
        <f t="shared" si="0"/>
        <v>0</v>
      </c>
      <c r="F30" s="166">
        <f>'Kustannukset |Rakennusselostus'!Q30</f>
        <v>0</v>
      </c>
      <c r="G30" s="158">
        <f>'Kustannukset |Rakennusselostus'!R30</f>
        <v>0</v>
      </c>
      <c r="H30" s="11"/>
    </row>
    <row r="31" spans="1:8">
      <c r="A31" s="22"/>
      <c r="B31" s="136" t="s">
        <v>131</v>
      </c>
      <c r="C31" s="164">
        <f>'Kustannukset |Rakennusselostus'!N31</f>
        <v>0</v>
      </c>
      <c r="D31" s="164">
        <f>'Kustannukset |Rakennusselostus'!O31</f>
        <v>0</v>
      </c>
      <c r="E31" s="165">
        <f t="shared" si="0"/>
        <v>0</v>
      </c>
      <c r="F31" s="166">
        <f>'Kustannukset |Rakennusselostus'!Q31</f>
        <v>0</v>
      </c>
      <c r="G31" s="158">
        <f>'Kustannukset |Rakennusselostus'!R31</f>
        <v>0</v>
      </c>
      <c r="H31" s="11"/>
    </row>
    <row r="32" spans="1:8">
      <c r="A32" s="22"/>
      <c r="B32" s="136" t="s">
        <v>48</v>
      </c>
      <c r="C32" s="164">
        <f>'Kustannukset |Rakennusselostus'!N32</f>
        <v>0</v>
      </c>
      <c r="D32" s="164">
        <f>'Kustannukset |Rakennusselostus'!O32</f>
        <v>0</v>
      </c>
      <c r="E32" s="165">
        <f t="shared" si="0"/>
        <v>0</v>
      </c>
      <c r="F32" s="166">
        <f>'Kustannukset |Rakennusselostus'!Q32</f>
        <v>0</v>
      </c>
      <c r="G32" s="158">
        <f>'Kustannukset |Rakennusselostus'!R32</f>
        <v>0</v>
      </c>
      <c r="H32" s="11"/>
    </row>
    <row r="33" spans="1:8">
      <c r="A33" s="21" t="s">
        <v>34</v>
      </c>
      <c r="B33" s="21"/>
      <c r="C33" s="35"/>
      <c r="D33" s="35"/>
      <c r="E33" s="32"/>
      <c r="F33" s="236"/>
      <c r="G33" s="230"/>
      <c r="H33" s="11"/>
    </row>
    <row r="34" spans="1:8">
      <c r="A34" s="22"/>
      <c r="B34" s="136" t="s">
        <v>35</v>
      </c>
      <c r="C34" s="164">
        <f>'Kustannukset |Rakennusselostus'!N34</f>
        <v>0</v>
      </c>
      <c r="D34" s="164">
        <f>'Kustannukset |Rakennusselostus'!O34</f>
        <v>0</v>
      </c>
      <c r="E34" s="165">
        <f t="shared" si="0"/>
        <v>0</v>
      </c>
      <c r="F34" s="166">
        <f>'Kustannukset |Rakennusselostus'!Q34</f>
        <v>0</v>
      </c>
      <c r="G34" s="158">
        <f>'Kustannukset |Rakennusselostus'!R34</f>
        <v>0</v>
      </c>
      <c r="H34" s="11"/>
    </row>
    <row r="35" spans="1:8">
      <c r="A35" s="22"/>
      <c r="B35" s="136" t="s">
        <v>50</v>
      </c>
      <c r="C35" s="164">
        <f>'Kustannukset |Rakennusselostus'!N35</f>
        <v>0</v>
      </c>
      <c r="D35" s="164">
        <f>'Kustannukset |Rakennusselostus'!O35</f>
        <v>0</v>
      </c>
      <c r="E35" s="165">
        <f t="shared" si="0"/>
        <v>0</v>
      </c>
      <c r="F35" s="166">
        <f>'Kustannukset |Rakennusselostus'!Q35</f>
        <v>0</v>
      </c>
      <c r="G35" s="158">
        <f>'Kustannukset |Rakennusselostus'!R35</f>
        <v>0</v>
      </c>
      <c r="H35" s="11"/>
    </row>
    <row r="36" spans="1:8">
      <c r="A36" s="22"/>
      <c r="B36" s="136" t="s">
        <v>132</v>
      </c>
      <c r="C36" s="164">
        <f>'Kustannukset |Rakennusselostus'!N36</f>
        <v>0</v>
      </c>
      <c r="D36" s="164">
        <f>'Kustannukset |Rakennusselostus'!O36</f>
        <v>0</v>
      </c>
      <c r="E36" s="165">
        <f t="shared" si="0"/>
        <v>0</v>
      </c>
      <c r="F36" s="166">
        <f>'Kustannukset |Rakennusselostus'!Q36</f>
        <v>0</v>
      </c>
      <c r="G36" s="158">
        <f>'Kustannukset |Rakennusselostus'!R36</f>
        <v>0</v>
      </c>
      <c r="H36" s="11"/>
    </row>
    <row r="37" spans="1:8">
      <c r="A37" s="22"/>
      <c r="B37" s="136" t="s">
        <v>36</v>
      </c>
      <c r="C37" s="164">
        <f>'Kustannukset |Rakennusselostus'!N37</f>
        <v>0</v>
      </c>
      <c r="D37" s="164">
        <f>'Kustannukset |Rakennusselostus'!O37</f>
        <v>0</v>
      </c>
      <c r="E37" s="165">
        <f t="shared" si="0"/>
        <v>0</v>
      </c>
      <c r="F37" s="166">
        <f>'Kustannukset |Rakennusselostus'!Q37</f>
        <v>0</v>
      </c>
      <c r="G37" s="158">
        <f>'Kustannukset |Rakennusselostus'!R37</f>
        <v>0</v>
      </c>
      <c r="H37" s="11"/>
    </row>
    <row r="38" spans="1:8">
      <c r="A38" s="22"/>
      <c r="B38" s="136" t="s">
        <v>37</v>
      </c>
      <c r="C38" s="164">
        <f>'Kustannukset |Rakennusselostus'!N38</f>
        <v>0</v>
      </c>
      <c r="D38" s="164">
        <f>'Kustannukset |Rakennusselostus'!O38</f>
        <v>0</v>
      </c>
      <c r="E38" s="165">
        <f t="shared" si="0"/>
        <v>0</v>
      </c>
      <c r="F38" s="166">
        <f>'Kustannukset |Rakennusselostus'!Q38</f>
        <v>0</v>
      </c>
      <c r="G38" s="158">
        <f>'Kustannukset |Rakennusselostus'!R38</f>
        <v>0</v>
      </c>
      <c r="H38" s="11"/>
    </row>
    <row r="39" spans="1:8">
      <c r="A39" s="22"/>
      <c r="B39" s="136" t="s">
        <v>66</v>
      </c>
      <c r="C39" s="164">
        <f>'Kustannukset |Rakennusselostus'!N39</f>
        <v>0</v>
      </c>
      <c r="D39" s="164">
        <f>'Kustannukset |Rakennusselostus'!O39</f>
        <v>0</v>
      </c>
      <c r="E39" s="165">
        <f t="shared" si="0"/>
        <v>0</v>
      </c>
      <c r="F39" s="166">
        <f>'Kustannukset |Rakennusselostus'!Q39</f>
        <v>0</v>
      </c>
      <c r="G39" s="158">
        <f>'Kustannukset |Rakennusselostus'!R39</f>
        <v>0</v>
      </c>
      <c r="H39" s="11"/>
    </row>
    <row r="40" spans="1:8">
      <c r="A40" s="22"/>
      <c r="B40" s="136" t="s">
        <v>138</v>
      </c>
      <c r="C40" s="164">
        <f>'Kustannukset |Rakennusselostus'!N40</f>
        <v>0</v>
      </c>
      <c r="D40" s="164">
        <f>'Kustannukset |Rakennusselostus'!O40</f>
        <v>0</v>
      </c>
      <c r="E40" s="165">
        <f t="shared" si="0"/>
        <v>0</v>
      </c>
      <c r="F40" s="166">
        <f>'Kustannukset |Rakennusselostus'!Q40</f>
        <v>0</v>
      </c>
      <c r="G40" s="158">
        <f>'Kustannukset |Rakennusselostus'!R40</f>
        <v>0</v>
      </c>
      <c r="H40" s="11"/>
    </row>
    <row r="41" spans="1:8">
      <c r="A41" s="22"/>
      <c r="B41" s="136" t="s">
        <v>69</v>
      </c>
      <c r="C41" s="164">
        <f>'Kustannukset |Rakennusselostus'!N41</f>
        <v>0</v>
      </c>
      <c r="D41" s="164">
        <f>'Kustannukset |Rakennusselostus'!O41</f>
        <v>0</v>
      </c>
      <c r="E41" s="165">
        <f t="shared" si="0"/>
        <v>0</v>
      </c>
      <c r="F41" s="166">
        <f>'Kustannukset |Rakennusselostus'!Q41</f>
        <v>0</v>
      </c>
      <c r="G41" s="158">
        <f>'Kustannukset |Rakennusselostus'!R41</f>
        <v>0</v>
      </c>
      <c r="H41" s="11"/>
    </row>
    <row r="42" spans="1:8">
      <c r="A42" s="22"/>
      <c r="B42" s="136" t="s">
        <v>49</v>
      </c>
      <c r="C42" s="164">
        <f>'Kustannukset |Rakennusselostus'!N42</f>
        <v>0</v>
      </c>
      <c r="D42" s="164">
        <f>'Kustannukset |Rakennusselostus'!O42</f>
        <v>0</v>
      </c>
      <c r="E42" s="165">
        <f t="shared" si="0"/>
        <v>0</v>
      </c>
      <c r="F42" s="166">
        <f>'Kustannukset |Rakennusselostus'!Q42</f>
        <v>0</v>
      </c>
      <c r="G42" s="158">
        <f>'Kustannukset |Rakennusselostus'!R42</f>
        <v>0</v>
      </c>
      <c r="H42" s="11"/>
    </row>
    <row r="43" spans="1:8">
      <c r="A43" s="22"/>
      <c r="B43" s="161" t="str">
        <f>SUBSTITUTE(IF('Kustannukset |Rakennusselostus'!C43="",'Kustannukset |Rakennusselostus'!B43,'Kustannukset |Rakennusselostus'!C43),":","")</f>
        <v>Muun lämmitysjärjestemän asentaminen</v>
      </c>
      <c r="C43" s="164">
        <f>'Kustannukset |Rakennusselostus'!N43</f>
        <v>0</v>
      </c>
      <c r="D43" s="164">
        <f>'Kustannukset |Rakennusselostus'!O43</f>
        <v>0</v>
      </c>
      <c r="E43" s="165">
        <f t="shared" si="0"/>
        <v>0</v>
      </c>
      <c r="F43" s="166">
        <f>'Kustannukset |Rakennusselostus'!Q43</f>
        <v>0</v>
      </c>
      <c r="G43" s="158">
        <f>'Kustannukset |Rakennusselostus'!R43</f>
        <v>0</v>
      </c>
      <c r="H43" s="11"/>
    </row>
    <row r="44" spans="1:8">
      <c r="A44" s="21" t="s">
        <v>38</v>
      </c>
      <c r="B44" s="21"/>
      <c r="C44" s="35"/>
      <c r="D44" s="35"/>
      <c r="E44" s="32"/>
      <c r="F44" s="236"/>
      <c r="G44" s="230"/>
      <c r="H44" s="11"/>
    </row>
    <row r="45" spans="1:8">
      <c r="A45" s="22"/>
      <c r="B45" s="136" t="s">
        <v>39</v>
      </c>
      <c r="C45" s="164">
        <f>'Kustannukset |Rakennusselostus'!N45</f>
        <v>0</v>
      </c>
      <c r="D45" s="164">
        <f>'Kustannukset |Rakennusselostus'!O45</f>
        <v>0</v>
      </c>
      <c r="E45" s="165">
        <f t="shared" si="0"/>
        <v>0</v>
      </c>
      <c r="F45" s="166">
        <f>'Kustannukset |Rakennusselostus'!Q45</f>
        <v>0</v>
      </c>
      <c r="G45" s="158">
        <f>'Kustannukset |Rakennusselostus'!R45</f>
        <v>0</v>
      </c>
      <c r="H45" s="11"/>
    </row>
    <row r="46" spans="1:8">
      <c r="A46" s="22"/>
      <c r="B46" s="136" t="s">
        <v>40</v>
      </c>
      <c r="C46" s="164">
        <f>'Kustannukset |Rakennusselostus'!N46</f>
        <v>0</v>
      </c>
      <c r="D46" s="164">
        <f>'Kustannukset |Rakennusselostus'!O46</f>
        <v>0</v>
      </c>
      <c r="E46" s="165">
        <f t="shared" si="0"/>
        <v>0</v>
      </c>
      <c r="F46" s="166">
        <f>'Kustannukset |Rakennusselostus'!Q46</f>
        <v>0</v>
      </c>
      <c r="G46" s="158">
        <f>'Kustannukset |Rakennusselostus'!R46</f>
        <v>0</v>
      </c>
      <c r="H46" s="11"/>
    </row>
    <row r="47" spans="1:8">
      <c r="A47" s="22"/>
      <c r="B47" s="136" t="s">
        <v>41</v>
      </c>
      <c r="C47" s="164">
        <f>'Kustannukset |Rakennusselostus'!N47</f>
        <v>0</v>
      </c>
      <c r="D47" s="164">
        <f>'Kustannukset |Rakennusselostus'!O47</f>
        <v>0</v>
      </c>
      <c r="E47" s="165">
        <f t="shared" si="0"/>
        <v>0</v>
      </c>
      <c r="F47" s="166">
        <f>'Kustannukset |Rakennusselostus'!Q47</f>
        <v>0</v>
      </c>
      <c r="G47" s="158">
        <f>'Kustannukset |Rakennusselostus'!R47</f>
        <v>0</v>
      </c>
      <c r="H47" s="11"/>
    </row>
    <row r="48" spans="1:8">
      <c r="A48" s="22"/>
      <c r="B48" s="136" t="s">
        <v>68</v>
      </c>
      <c r="C48" s="164">
        <f>'Kustannukset |Rakennusselostus'!N48</f>
        <v>0</v>
      </c>
      <c r="D48" s="164">
        <f>'Kustannukset |Rakennusselostus'!O48</f>
        <v>0</v>
      </c>
      <c r="E48" s="165">
        <f t="shared" si="0"/>
        <v>0</v>
      </c>
      <c r="F48" s="166">
        <f>'Kustannukset |Rakennusselostus'!Q48</f>
        <v>0</v>
      </c>
      <c r="G48" s="158">
        <f>'Kustannukset |Rakennusselostus'!R48</f>
        <v>0</v>
      </c>
      <c r="H48" s="11"/>
    </row>
    <row r="49" spans="1:8">
      <c r="A49" s="22"/>
      <c r="B49" s="136" t="s">
        <v>42</v>
      </c>
      <c r="C49" s="164">
        <f>'Kustannukset |Rakennusselostus'!N49</f>
        <v>0</v>
      </c>
      <c r="D49" s="164">
        <f>'Kustannukset |Rakennusselostus'!O49</f>
        <v>0</v>
      </c>
      <c r="E49" s="165">
        <f t="shared" si="0"/>
        <v>0</v>
      </c>
      <c r="F49" s="166">
        <f>'Kustannukset |Rakennusselostus'!Q49</f>
        <v>0</v>
      </c>
      <c r="G49" s="158">
        <f>'Kustannukset |Rakennusselostus'!R49</f>
        <v>0</v>
      </c>
      <c r="H49" s="11"/>
    </row>
    <row r="50" spans="1:8">
      <c r="A50" s="22"/>
      <c r="B50" s="136" t="s">
        <v>52</v>
      </c>
      <c r="C50" s="164">
        <f>'Kustannukset |Rakennusselostus'!N50</f>
        <v>0</v>
      </c>
      <c r="D50" s="164">
        <f>'Kustannukset |Rakennusselostus'!O50</f>
        <v>0</v>
      </c>
      <c r="E50" s="165">
        <f t="shared" si="0"/>
        <v>0</v>
      </c>
      <c r="F50" s="166">
        <f>'Kustannukset |Rakennusselostus'!Q50</f>
        <v>0</v>
      </c>
      <c r="G50" s="158">
        <f>'Kustannukset |Rakennusselostus'!R50</f>
        <v>0</v>
      </c>
      <c r="H50" s="11"/>
    </row>
    <row r="51" spans="1:8">
      <c r="A51" s="21" t="s">
        <v>46</v>
      </c>
      <c r="B51" s="21"/>
      <c r="C51" s="35"/>
      <c r="D51" s="35"/>
      <c r="E51" s="32"/>
      <c r="F51" s="236"/>
      <c r="G51" s="230"/>
      <c r="H51" s="11"/>
    </row>
    <row r="52" spans="1:8">
      <c r="A52" s="22"/>
      <c r="B52" s="136" t="s">
        <v>51</v>
      </c>
      <c r="C52" s="164">
        <f>'Kustannukset |Rakennusselostus'!N52</f>
        <v>0</v>
      </c>
      <c r="D52" s="164">
        <f>'Kustannukset |Rakennusselostus'!O52</f>
        <v>0</v>
      </c>
      <c r="E52" s="165">
        <f t="shared" si="0"/>
        <v>0</v>
      </c>
      <c r="F52" s="166">
        <f>'Kustannukset |Rakennusselostus'!Q52</f>
        <v>0</v>
      </c>
      <c r="G52" s="158">
        <f>'Kustannukset |Rakennusselostus'!R52</f>
        <v>0</v>
      </c>
      <c r="H52" s="11"/>
    </row>
    <row r="53" spans="1:8">
      <c r="A53" s="22"/>
      <c r="B53" s="136" t="s">
        <v>43</v>
      </c>
      <c r="C53" s="164">
        <f>'Kustannukset |Rakennusselostus'!N53</f>
        <v>0</v>
      </c>
      <c r="D53" s="164">
        <f>'Kustannukset |Rakennusselostus'!O53</f>
        <v>0</v>
      </c>
      <c r="E53" s="165">
        <f t="shared" si="0"/>
        <v>0</v>
      </c>
      <c r="F53" s="166">
        <f>'Kustannukset |Rakennusselostus'!Q53</f>
        <v>0</v>
      </c>
      <c r="G53" s="158">
        <f>'Kustannukset |Rakennusselostus'!R53</f>
        <v>0</v>
      </c>
      <c r="H53" s="11"/>
    </row>
    <row r="54" spans="1:8">
      <c r="A54" s="22"/>
      <c r="B54" s="136" t="s">
        <v>44</v>
      </c>
      <c r="C54" s="164">
        <f>'Kustannukset |Rakennusselostus'!N54</f>
        <v>0</v>
      </c>
      <c r="D54" s="164">
        <f>'Kustannukset |Rakennusselostus'!O54</f>
        <v>0</v>
      </c>
      <c r="E54" s="165">
        <f t="shared" si="0"/>
        <v>0</v>
      </c>
      <c r="F54" s="166">
        <f>'Kustannukset |Rakennusselostus'!Q54</f>
        <v>0</v>
      </c>
      <c r="G54" s="158">
        <f>'Kustannukset |Rakennusselostus'!R54</f>
        <v>0</v>
      </c>
      <c r="H54" s="11"/>
    </row>
    <row r="55" spans="1:8">
      <c r="A55" s="22"/>
      <c r="B55" s="136" t="s">
        <v>126</v>
      </c>
      <c r="C55" s="164">
        <f>'Kustannukset |Rakennusselostus'!N55</f>
        <v>0</v>
      </c>
      <c r="D55" s="164">
        <f>'Kustannukset |Rakennusselostus'!O55</f>
        <v>0</v>
      </c>
      <c r="E55" s="165">
        <f t="shared" si="0"/>
        <v>0</v>
      </c>
      <c r="F55" s="166">
        <f>'Kustannukset |Rakennusselostus'!Q55</f>
        <v>0</v>
      </c>
      <c r="G55" s="158">
        <f>'Kustannukset |Rakennusselostus'!R55</f>
        <v>0</v>
      </c>
      <c r="H55" s="11"/>
    </row>
    <row r="56" spans="1:8">
      <c r="A56" s="22"/>
      <c r="B56" s="136" t="s">
        <v>45</v>
      </c>
      <c r="C56" s="164">
        <f>'Kustannukset |Rakennusselostus'!N56</f>
        <v>0</v>
      </c>
      <c r="D56" s="164">
        <f>'Kustannukset |Rakennusselostus'!O56</f>
        <v>0</v>
      </c>
      <c r="E56" s="165">
        <f t="shared" si="0"/>
        <v>0</v>
      </c>
      <c r="F56" s="166">
        <f>'Kustannukset |Rakennusselostus'!Q56</f>
        <v>0</v>
      </c>
      <c r="G56" s="158">
        <f>'Kustannukset |Rakennusselostus'!R56</f>
        <v>0</v>
      </c>
      <c r="H56" s="11"/>
    </row>
    <row r="57" spans="1:8">
      <c r="A57" s="22"/>
      <c r="B57" s="136" t="s">
        <v>47</v>
      </c>
      <c r="C57" s="164">
        <f>'Kustannukset |Rakennusselostus'!N57</f>
        <v>0</v>
      </c>
      <c r="D57" s="164">
        <f>'Kustannukset |Rakennusselostus'!O57</f>
        <v>0</v>
      </c>
      <c r="E57" s="165">
        <f t="shared" si="0"/>
        <v>0</v>
      </c>
      <c r="F57" s="166">
        <f>'Kustannukset |Rakennusselostus'!Q57</f>
        <v>0</v>
      </c>
      <c r="G57" s="158">
        <f>'Kustannukset |Rakennusselostus'!R57</f>
        <v>0</v>
      </c>
      <c r="H57" s="11"/>
    </row>
    <row r="58" spans="1:8">
      <c r="A58" s="21" t="s">
        <v>16</v>
      </c>
      <c r="B58" s="21"/>
      <c r="C58" s="35"/>
      <c r="D58" s="35"/>
      <c r="E58" s="32"/>
      <c r="F58" s="236"/>
      <c r="G58" s="230"/>
      <c r="H58" s="11"/>
    </row>
    <row r="59" spans="1:8">
      <c r="A59" s="22"/>
      <c r="B59" s="136" t="s">
        <v>56</v>
      </c>
      <c r="C59" s="164">
        <f>'Kustannukset |Rakennusselostus'!N59</f>
        <v>0</v>
      </c>
      <c r="D59" s="164">
        <f>'Kustannukset |Rakennusselostus'!O59</f>
        <v>0</v>
      </c>
      <c r="E59" s="165">
        <f t="shared" si="0"/>
        <v>0</v>
      </c>
      <c r="F59" s="166">
        <f>'Kustannukset |Rakennusselostus'!Q59</f>
        <v>0</v>
      </c>
      <c r="G59" s="158">
        <f>'Kustannukset |Rakennusselostus'!R59</f>
        <v>0</v>
      </c>
      <c r="H59" s="11"/>
    </row>
    <row r="60" spans="1:8">
      <c r="A60" s="22"/>
      <c r="B60" s="136" t="s">
        <v>127</v>
      </c>
      <c r="C60" s="164">
        <f>'Kustannukset |Rakennusselostus'!N60</f>
        <v>0</v>
      </c>
      <c r="D60" s="164">
        <f>'Kustannukset |Rakennusselostus'!O60</f>
        <v>0</v>
      </c>
      <c r="E60" s="165">
        <f t="shared" si="0"/>
        <v>0</v>
      </c>
      <c r="F60" s="166">
        <f>'Kustannukset |Rakennusselostus'!Q60</f>
        <v>0</v>
      </c>
      <c r="G60" s="158">
        <f>'Kustannukset |Rakennusselostus'!R60</f>
        <v>0</v>
      </c>
      <c r="H60" s="11"/>
    </row>
    <row r="61" spans="1:8">
      <c r="A61" s="22"/>
      <c r="B61" s="136" t="s">
        <v>58</v>
      </c>
      <c r="C61" s="164">
        <f>'Kustannukset |Rakennusselostus'!N61</f>
        <v>0</v>
      </c>
      <c r="D61" s="164">
        <f>'Kustannukset |Rakennusselostus'!O61</f>
        <v>0</v>
      </c>
      <c r="E61" s="165">
        <f t="shared" si="0"/>
        <v>0</v>
      </c>
      <c r="F61" s="166">
        <f>'Kustannukset |Rakennusselostus'!Q61</f>
        <v>0</v>
      </c>
      <c r="G61" s="158">
        <f>'Kustannukset |Rakennusselostus'!R61</f>
        <v>0</v>
      </c>
      <c r="H61" s="11"/>
    </row>
    <row r="62" spans="1:8">
      <c r="A62" s="22"/>
      <c r="B62" s="136" t="s">
        <v>55</v>
      </c>
      <c r="C62" s="164">
        <f>'Kustannukset |Rakennusselostus'!N62</f>
        <v>0</v>
      </c>
      <c r="D62" s="164">
        <f>'Kustannukset |Rakennusselostus'!O62</f>
        <v>0</v>
      </c>
      <c r="E62" s="165">
        <f t="shared" si="0"/>
        <v>0</v>
      </c>
      <c r="F62" s="166">
        <f>'Kustannukset |Rakennusselostus'!Q62</f>
        <v>0</v>
      </c>
      <c r="G62" s="158">
        <f>'Kustannukset |Rakennusselostus'!R62</f>
        <v>0</v>
      </c>
      <c r="H62" s="11"/>
    </row>
    <row r="63" spans="1:8">
      <c r="A63" s="22"/>
      <c r="B63" s="136" t="s">
        <v>17</v>
      </c>
      <c r="C63" s="164">
        <f>'Kustannukset |Rakennusselostus'!N63</f>
        <v>0</v>
      </c>
      <c r="D63" s="164">
        <f>'Kustannukset |Rakennusselostus'!O63</f>
        <v>0</v>
      </c>
      <c r="E63" s="165">
        <f t="shared" si="0"/>
        <v>0</v>
      </c>
      <c r="F63" s="166">
        <f>'Kustannukset |Rakennusselostus'!Q63</f>
        <v>0</v>
      </c>
      <c r="G63" s="158">
        <f>'Kustannukset |Rakennusselostus'!R63</f>
        <v>0</v>
      </c>
      <c r="H63" s="11"/>
    </row>
    <row r="64" spans="1:8">
      <c r="A64" s="22"/>
      <c r="B64" s="161" t="str">
        <f>SUBSTITUTE(IF('Kustannukset |Rakennusselostus'!C64="",'Kustannukset |Rakennusselostus'!B64,'Kustannukset |Rakennusselostus'!C64),":","")</f>
        <v>Muu tuote tai palvelu</v>
      </c>
      <c r="C64" s="164">
        <f>'Kustannukset |Rakennusselostus'!N64</f>
        <v>0</v>
      </c>
      <c r="D64" s="164">
        <f>'Kustannukset |Rakennusselostus'!O64</f>
        <v>0</v>
      </c>
      <c r="E64" s="165">
        <f t="shared" si="0"/>
        <v>0</v>
      </c>
      <c r="F64" s="166">
        <f>'Kustannukset |Rakennusselostus'!Q64</f>
        <v>0</v>
      </c>
      <c r="G64" s="158">
        <f>'Kustannukset |Rakennusselostus'!R64</f>
        <v>0</v>
      </c>
      <c r="H64" s="11"/>
    </row>
    <row r="65" spans="1:8">
      <c r="A65" s="22"/>
      <c r="B65" s="161" t="str">
        <f>SUBSTITUTE(IF('Kustannukset |Rakennusselostus'!C65="",'Kustannukset |Rakennusselostus'!B65,'Kustannukset |Rakennusselostus'!C65),":","")</f>
        <v>Muu tuote tai palvelu</v>
      </c>
      <c r="C65" s="164">
        <f>'Kustannukset |Rakennusselostus'!N65</f>
        <v>0</v>
      </c>
      <c r="D65" s="164">
        <f>'Kustannukset |Rakennusselostus'!O65</f>
        <v>0</v>
      </c>
      <c r="E65" s="165">
        <f t="shared" si="0"/>
        <v>0</v>
      </c>
      <c r="F65" s="166">
        <f>'Kustannukset |Rakennusselostus'!Q65</f>
        <v>0</v>
      </c>
      <c r="G65" s="158">
        <f>'Kustannukset |Rakennusselostus'!R65</f>
        <v>0</v>
      </c>
      <c r="H65" s="11"/>
    </row>
    <row r="66" spans="1:8" ht="15" thickBot="1">
      <c r="A66" s="22"/>
      <c r="B66" s="161" t="str">
        <f>SUBSTITUTE(IF('Kustannukset |Rakennusselostus'!C66="",'Kustannukset |Rakennusselostus'!B66,'Kustannukset |Rakennusselostus'!C66),":","")</f>
        <v>Muu tuote tai palvelu</v>
      </c>
      <c r="C66" s="169">
        <f>'Kustannukset |Rakennusselostus'!N66</f>
        <v>0</v>
      </c>
      <c r="D66" s="169">
        <f>'Kustannukset |Rakennusselostus'!O66</f>
        <v>0</v>
      </c>
      <c r="E66" s="170">
        <f t="shared" si="0"/>
        <v>0</v>
      </c>
      <c r="F66" s="168">
        <f>'Kustannukset |Rakennusselostus'!Q66</f>
        <v>0</v>
      </c>
      <c r="G66" s="160">
        <f>'Kustannukset |Rakennusselostus'!R66</f>
        <v>0</v>
      </c>
      <c r="H66" s="11"/>
    </row>
    <row r="67" spans="1:8" ht="15" thickTop="1">
      <c r="B67" s="95" t="s">
        <v>134</v>
      </c>
      <c r="C67" s="96">
        <f>SUM(C8:C66)</f>
        <v>0</v>
      </c>
      <c r="D67" s="96">
        <f>SUM(D8:D66)</f>
        <v>0</v>
      </c>
      <c r="E67" s="93">
        <f>SUM(E8:E66)</f>
        <v>0</v>
      </c>
    </row>
    <row r="68" spans="1:8">
      <c r="C68" s="97" t="s">
        <v>135</v>
      </c>
      <c r="D68" s="97" t="s">
        <v>135</v>
      </c>
      <c r="E68" s="97" t="s">
        <v>136</v>
      </c>
    </row>
  </sheetData>
  <sheetProtection algorithmName="SHA-512" hashValue="xJ5K9pb/stB7/9jxA2InzMuRfiemwqlvJm5D9sf3ETtjzkil87attAEq0kSDnesRTW8aP0/6pCbG7Dr5f2vmBQ==" saltValue="HgmYWd6t380vDKz69a9evA==" spinCount="100000" sheet="1" objects="1" scenarios="1" formatCells="0" selectLockedCells="1"/>
  <mergeCells count="5">
    <mergeCell ref="B5:G5"/>
    <mergeCell ref="C1:G1"/>
    <mergeCell ref="C2:G2"/>
    <mergeCell ref="C3:G3"/>
    <mergeCell ref="C4:G4"/>
  </mergeCells>
  <phoneticPr fontId="31" type="noConversion"/>
  <conditionalFormatting sqref="E8:E13">
    <cfRule type="cellIs" dxfId="4" priority="2" operator="greaterThan">
      <formula>0</formula>
    </cfRule>
  </conditionalFormatting>
  <conditionalFormatting sqref="E15:E18 E20:E25 E27:E32 E34:E43 E45:E50 E52:E57 E59:E66">
    <cfRule type="cellIs" dxfId="3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Header>&amp;L&amp;G&amp;C&amp;G</oddHeader>
  </headerFooter>
  <drawing r:id="rId2"/>
  <legacy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3A187-FF34-4CA8-8987-E9EDA0839AF2}">
  <sheetPr codeName="Taul3">
    <tabColor rgb="FFFFFF00"/>
    <pageSetUpPr fitToPage="1"/>
  </sheetPr>
  <dimension ref="A1:T104"/>
  <sheetViews>
    <sheetView showGridLines="0" zoomScaleNormal="100" workbookViewId="0">
      <selection activeCell="D25" sqref="D25"/>
    </sheetView>
  </sheetViews>
  <sheetFormatPr defaultRowHeight="14.4"/>
  <cols>
    <col min="1" max="1" width="1.21875" customWidth="1"/>
    <col min="2" max="2" width="48.5546875" style="6" customWidth="1"/>
    <col min="3" max="3" width="12.5546875" style="8" customWidth="1"/>
    <col min="4" max="4" width="118.44140625" style="6" customWidth="1"/>
    <col min="5" max="5" width="1.21875" customWidth="1"/>
    <col min="6" max="6" width="9.44140625" customWidth="1"/>
    <col min="7" max="7" width="13.5546875" customWidth="1"/>
    <col min="8" max="8" width="1.5546875" customWidth="1"/>
    <col min="9" max="10" width="9.21875" customWidth="1"/>
    <col min="11" max="11" width="11.77734375" customWidth="1"/>
    <col min="12" max="12" width="34.5546875" customWidth="1"/>
  </cols>
  <sheetData>
    <row r="1" spans="1:20" ht="6" customHeight="1">
      <c r="A1" s="11"/>
      <c r="B1" s="11"/>
      <c r="C1" s="11"/>
      <c r="D1" s="11"/>
      <c r="E1" s="11"/>
    </row>
    <row r="2" spans="1:20" ht="19.5" customHeight="1">
      <c r="A2" s="11"/>
      <c r="B2" s="84"/>
      <c r="C2" s="270" t="s">
        <v>119</v>
      </c>
      <c r="D2" s="270"/>
      <c r="E2" s="11"/>
    </row>
    <row r="3" spans="1:20">
      <c r="A3" s="11"/>
      <c r="B3" s="81" t="s">
        <v>2</v>
      </c>
      <c r="C3" s="272">
        <f>'Hankkeen tiedot'!D5</f>
        <v>0</v>
      </c>
      <c r="D3" s="272"/>
      <c r="E3" s="11"/>
      <c r="F3" s="14"/>
      <c r="G3" s="14"/>
      <c r="H3" s="14"/>
      <c r="I3" s="14"/>
      <c r="J3" s="1"/>
      <c r="K3" s="1"/>
      <c r="L3" s="2"/>
      <c r="N3" s="1"/>
      <c r="O3" s="1"/>
      <c r="P3" s="1"/>
      <c r="Q3" s="1"/>
      <c r="R3" s="1"/>
      <c r="S3" s="1"/>
      <c r="T3" s="1"/>
    </row>
    <row r="4" spans="1:20">
      <c r="A4" s="11"/>
      <c r="B4" s="81" t="s">
        <v>0</v>
      </c>
      <c r="C4" s="272">
        <f>'Hankkeen tiedot'!D6</f>
        <v>0</v>
      </c>
      <c r="D4" s="272"/>
      <c r="E4" s="11"/>
      <c r="F4" s="14"/>
      <c r="G4" s="14"/>
      <c r="H4" s="14"/>
      <c r="I4" s="14"/>
      <c r="J4" s="1"/>
      <c r="K4" s="1"/>
      <c r="L4" s="2"/>
      <c r="N4" s="1"/>
      <c r="O4" s="1"/>
      <c r="P4" s="1"/>
      <c r="Q4" s="1"/>
      <c r="R4" s="1"/>
      <c r="S4" s="1"/>
      <c r="T4" s="1"/>
    </row>
    <row r="5" spans="1:20">
      <c r="A5" s="11"/>
      <c r="B5" s="81" t="s">
        <v>1</v>
      </c>
      <c r="C5" s="272">
        <f>'Hankkeen tiedot'!D7</f>
        <v>0</v>
      </c>
      <c r="D5" s="272"/>
      <c r="E5" s="11"/>
      <c r="F5" s="14"/>
      <c r="G5" s="14"/>
      <c r="H5" s="14"/>
      <c r="I5" s="14"/>
      <c r="J5" s="1"/>
      <c r="K5" s="1"/>
      <c r="L5" s="2"/>
      <c r="N5" s="1"/>
      <c r="O5" s="1"/>
      <c r="P5" s="1"/>
      <c r="Q5" s="1"/>
      <c r="R5" s="1"/>
      <c r="S5" s="1"/>
      <c r="T5" s="1"/>
    </row>
    <row r="6" spans="1:20">
      <c r="A6" s="11"/>
      <c r="B6" s="81" t="s">
        <v>104</v>
      </c>
      <c r="C6" s="272">
        <f>'Hankkeen tiedot'!D8</f>
        <v>0</v>
      </c>
      <c r="D6" s="272"/>
      <c r="E6" s="11"/>
      <c r="F6" s="14"/>
      <c r="G6" s="14"/>
      <c r="H6" s="14"/>
      <c r="I6" s="14"/>
      <c r="J6" s="1"/>
      <c r="K6" s="1"/>
      <c r="L6" s="2"/>
      <c r="N6" s="1"/>
      <c r="O6" s="1"/>
      <c r="P6" s="1"/>
      <c r="Q6" s="1"/>
      <c r="R6" s="1"/>
      <c r="S6" s="1"/>
      <c r="T6" s="1"/>
    </row>
    <row r="7" spans="1:20">
      <c r="A7" s="11"/>
      <c r="B7" s="81" t="s">
        <v>114</v>
      </c>
      <c r="C7" s="272">
        <f>'Hankkeen tiedot'!D9</f>
        <v>0</v>
      </c>
      <c r="D7" s="272"/>
      <c r="E7" s="11"/>
      <c r="F7" s="14"/>
      <c r="G7" s="14"/>
      <c r="H7" s="14"/>
      <c r="I7" s="14"/>
      <c r="J7" s="1"/>
      <c r="K7" s="1"/>
      <c r="L7" s="2"/>
      <c r="N7" s="1"/>
      <c r="O7" s="1"/>
      <c r="P7" s="1"/>
      <c r="Q7" s="1"/>
      <c r="R7" s="1"/>
      <c r="S7" s="1"/>
      <c r="T7" s="1"/>
    </row>
    <row r="8" spans="1:20">
      <c r="A8" s="11"/>
      <c r="B8" s="81" t="s">
        <v>3</v>
      </c>
      <c r="C8" s="271">
        <f>'Hankkeen tiedot'!D10</f>
        <v>0</v>
      </c>
      <c r="D8" s="271"/>
      <c r="E8" s="11"/>
      <c r="F8" s="14"/>
      <c r="G8" s="14"/>
      <c r="H8" s="14"/>
      <c r="I8" s="14"/>
      <c r="J8" s="1"/>
      <c r="K8" s="1"/>
      <c r="L8" s="2"/>
      <c r="N8" s="1"/>
      <c r="O8" s="1"/>
      <c r="P8" s="1"/>
      <c r="Q8" s="1"/>
      <c r="R8" s="1"/>
      <c r="S8" s="1"/>
      <c r="T8" s="1"/>
    </row>
    <row r="9" spans="1:20">
      <c r="A9" s="11"/>
      <c r="B9" s="72" t="s">
        <v>115</v>
      </c>
      <c r="C9" s="269">
        <f>'Hankkeen tiedot'!D19</f>
        <v>0</v>
      </c>
      <c r="D9" s="269"/>
      <c r="E9" s="11"/>
      <c r="F9" s="14"/>
      <c r="G9" s="14"/>
      <c r="H9" s="14"/>
      <c r="I9" s="14"/>
      <c r="J9" s="1"/>
      <c r="K9" s="1"/>
      <c r="L9" s="2"/>
      <c r="N9" s="1"/>
      <c r="O9" s="1"/>
      <c r="P9" s="1"/>
      <c r="Q9" s="1"/>
      <c r="R9" s="1"/>
      <c r="S9" s="1"/>
      <c r="T9" s="1"/>
    </row>
    <row r="10" spans="1:20">
      <c r="A10" s="13"/>
      <c r="B10" s="72" t="s">
        <v>116</v>
      </c>
      <c r="C10" s="269">
        <f>'Hankkeen tiedot'!D20</f>
        <v>0</v>
      </c>
      <c r="D10" s="269"/>
      <c r="E10" s="11"/>
      <c r="F10" s="14"/>
      <c r="G10" s="14"/>
      <c r="H10" s="14"/>
      <c r="I10" s="14"/>
      <c r="J10" s="1"/>
      <c r="K10" s="1"/>
      <c r="L10" s="2"/>
      <c r="N10" s="1"/>
      <c r="O10" s="1"/>
      <c r="P10" s="1"/>
      <c r="Q10" s="1"/>
      <c r="R10" s="1"/>
      <c r="S10" s="1"/>
      <c r="T10" s="1"/>
    </row>
    <row r="11" spans="1:20">
      <c r="A11" s="13"/>
      <c r="B11" s="72" t="s">
        <v>117</v>
      </c>
      <c r="C11" s="269">
        <f>'Hankkeen tiedot'!D21</f>
        <v>0</v>
      </c>
      <c r="D11" s="269"/>
      <c r="E11" s="11"/>
      <c r="F11" s="14"/>
      <c r="G11" s="14"/>
      <c r="H11" s="14"/>
      <c r="I11" s="14"/>
      <c r="J11" s="1"/>
      <c r="K11" s="1"/>
      <c r="L11" s="2"/>
      <c r="N11" s="1"/>
      <c r="O11" s="1"/>
      <c r="P11" s="1"/>
      <c r="Q11" s="1"/>
      <c r="R11" s="1"/>
      <c r="S11" s="1"/>
      <c r="T11" s="1"/>
    </row>
    <row r="12" spans="1:20">
      <c r="A12" s="13"/>
      <c r="B12" s="72" t="s">
        <v>118</v>
      </c>
      <c r="C12" s="269">
        <f>'Hankkeen tiedot'!D22</f>
        <v>0</v>
      </c>
      <c r="D12" s="269"/>
      <c r="E12" s="11"/>
      <c r="F12" s="14"/>
      <c r="G12" s="14"/>
      <c r="H12" s="14"/>
      <c r="I12" s="14"/>
      <c r="J12" s="1"/>
      <c r="K12" s="1"/>
      <c r="L12" s="2"/>
      <c r="N12" s="1"/>
      <c r="O12" s="1"/>
      <c r="P12" s="1"/>
      <c r="Q12" s="1"/>
      <c r="R12" s="1"/>
      <c r="S12" s="1"/>
      <c r="T12" s="1"/>
    </row>
    <row r="13" spans="1:20">
      <c r="A13" s="13"/>
      <c r="B13" s="82"/>
      <c r="C13" s="211"/>
      <c r="D13" s="15"/>
      <c r="E13" s="11"/>
      <c r="F13" s="14"/>
      <c r="G13" s="14"/>
      <c r="H13" s="14"/>
      <c r="I13" s="14"/>
      <c r="J13" s="1"/>
      <c r="K13" s="1"/>
      <c r="L13" s="2"/>
      <c r="N13" s="1"/>
      <c r="O13" s="1"/>
      <c r="P13" s="1"/>
      <c r="Q13" s="1"/>
      <c r="R13" s="1"/>
      <c r="S13" s="1"/>
      <c r="T13" s="1"/>
    </row>
    <row r="14" spans="1:20" ht="24">
      <c r="A14" s="13"/>
      <c r="B14" s="82"/>
      <c r="C14" s="83" t="s">
        <v>53</v>
      </c>
      <c r="D14" s="53" t="s">
        <v>67</v>
      </c>
      <c r="E14" s="11"/>
      <c r="F14" s="14"/>
      <c r="G14" s="14"/>
      <c r="H14" s="14"/>
      <c r="I14" s="14"/>
      <c r="J14" s="1"/>
      <c r="K14" s="1"/>
      <c r="L14" s="2"/>
      <c r="N14" s="1"/>
      <c r="O14" s="1"/>
      <c r="P14" s="1"/>
      <c r="Q14" s="1"/>
      <c r="R14" s="1"/>
      <c r="S14" s="1"/>
      <c r="T14" s="1"/>
    </row>
    <row r="15" spans="1:20" ht="14.55" customHeight="1">
      <c r="A15" s="21" t="s">
        <v>120</v>
      </c>
      <c r="B15" s="21"/>
      <c r="C15" s="239"/>
      <c r="D15" s="238"/>
      <c r="E15" s="11"/>
      <c r="F15" s="14"/>
      <c r="G15" s="14"/>
      <c r="H15" s="14"/>
      <c r="I15" s="14"/>
      <c r="J15" s="1"/>
      <c r="K15" s="1"/>
      <c r="L15" s="2"/>
      <c r="N15" s="1"/>
      <c r="O15" s="1"/>
      <c r="P15" s="1"/>
      <c r="Q15" s="1"/>
      <c r="R15" s="1"/>
      <c r="S15" s="1"/>
      <c r="T15" s="1"/>
    </row>
    <row r="16" spans="1:20" s="6" customFormat="1">
      <c r="A16" s="22"/>
      <c r="B16" s="23" t="s">
        <v>121</v>
      </c>
      <c r="C16" s="228">
        <f>'Kustannukset |Rakennusselostus'!P8+'Kustannukset |Rakennusselostus'!L8</f>
        <v>0</v>
      </c>
      <c r="D16" s="9" t="str">
        <f>'Kustannukset |Rakennusselostus'!T8</f>
        <v>Ei toimenpiteitä</v>
      </c>
      <c r="E16" s="12"/>
      <c r="F16" s="15"/>
      <c r="G16" s="15"/>
      <c r="H16" s="15"/>
      <c r="I16" s="15"/>
      <c r="J16" s="2"/>
      <c r="K16" s="2"/>
      <c r="L16" s="2"/>
      <c r="N16" s="2"/>
      <c r="O16" s="2"/>
      <c r="P16" s="2"/>
      <c r="Q16" s="2"/>
      <c r="R16" s="2"/>
      <c r="S16" s="2"/>
      <c r="T16" s="2"/>
    </row>
    <row r="17" spans="1:20" s="6" customFormat="1">
      <c r="A17" s="22"/>
      <c r="B17" s="23" t="s">
        <v>122</v>
      </c>
      <c r="C17" s="228">
        <f>'Kustannukset |Rakennusselostus'!P9+'Kustannukset |Rakennusselostus'!L9</f>
        <v>0</v>
      </c>
      <c r="D17" s="9" t="str">
        <f>'Kustannukset |Rakennusselostus'!T9</f>
        <v>Ei toimenpiteitä</v>
      </c>
      <c r="E17" s="12"/>
      <c r="F17" s="15"/>
      <c r="G17" s="15"/>
      <c r="H17" s="15"/>
      <c r="I17" s="15"/>
      <c r="J17" s="2"/>
      <c r="K17" s="2"/>
      <c r="L17" s="2"/>
      <c r="N17" s="2"/>
      <c r="O17" s="2"/>
      <c r="P17" s="2"/>
      <c r="Q17" s="2"/>
      <c r="R17" s="2"/>
      <c r="S17" s="2"/>
      <c r="T17" s="2"/>
    </row>
    <row r="18" spans="1:20" s="6" customFormat="1">
      <c r="A18" s="22"/>
      <c r="B18" s="23" t="s">
        <v>123</v>
      </c>
      <c r="C18" s="228">
        <f>'Kustannukset |Rakennusselostus'!P10+'Kustannukset |Rakennusselostus'!L10</f>
        <v>0</v>
      </c>
      <c r="D18" s="9" t="str">
        <f>'Kustannukset |Rakennusselostus'!T10</f>
        <v>Ei toimenpiteitä</v>
      </c>
      <c r="E18" s="12"/>
      <c r="F18" s="15"/>
      <c r="G18" s="15"/>
      <c r="H18" s="15"/>
      <c r="I18" s="15"/>
      <c r="J18" s="2"/>
      <c r="K18" s="2"/>
      <c r="L18" s="2"/>
      <c r="N18" s="2"/>
      <c r="O18" s="2"/>
      <c r="P18" s="2"/>
      <c r="Q18" s="2"/>
      <c r="R18" s="2"/>
      <c r="S18" s="2"/>
      <c r="T18" s="2"/>
    </row>
    <row r="19" spans="1:20" s="6" customFormat="1">
      <c r="A19" s="22"/>
      <c r="B19" s="23" t="s">
        <v>57</v>
      </c>
      <c r="C19" s="228">
        <f>'Kustannukset |Rakennusselostus'!P11+'Kustannukset |Rakennusselostus'!L11</f>
        <v>0</v>
      </c>
      <c r="D19" s="9" t="str">
        <f>'Kustannukset |Rakennusselostus'!T11</f>
        <v>Ei toimenpiteitä</v>
      </c>
      <c r="E19" s="12"/>
      <c r="F19" s="15"/>
      <c r="G19" s="15"/>
      <c r="H19" s="15"/>
      <c r="I19" s="15"/>
      <c r="J19" s="2"/>
      <c r="K19" s="2"/>
      <c r="L19" s="2"/>
      <c r="N19" s="2"/>
      <c r="O19" s="2"/>
      <c r="P19" s="2"/>
      <c r="Q19" s="2"/>
      <c r="R19" s="2"/>
      <c r="S19" s="2"/>
      <c r="T19" s="2"/>
    </row>
    <row r="20" spans="1:20">
      <c r="A20" s="22"/>
      <c r="B20" s="23" t="s">
        <v>124</v>
      </c>
      <c r="C20" s="228">
        <f>'Kustannukset |Rakennusselostus'!P12+'Kustannukset |Rakennusselostus'!L12</f>
        <v>0</v>
      </c>
      <c r="D20" s="9" t="str">
        <f>'Kustannukset |Rakennusselostus'!T12</f>
        <v>Ei toimenpiteitä</v>
      </c>
      <c r="E20" s="11"/>
      <c r="F20" s="14"/>
      <c r="G20" s="14"/>
      <c r="H20" s="14"/>
      <c r="I20" s="14"/>
      <c r="J20" s="1"/>
      <c r="K20" s="1"/>
      <c r="L20" s="2"/>
      <c r="N20" s="1"/>
      <c r="O20" s="1"/>
      <c r="P20" s="1"/>
      <c r="Q20" s="1"/>
      <c r="R20" s="1"/>
      <c r="S20" s="1"/>
      <c r="T20" s="1"/>
    </row>
    <row r="21" spans="1:20" s="6" customFormat="1">
      <c r="A21" s="22"/>
      <c r="B21" s="85" t="str">
        <f>SUBSTITUTE(IF('Kustannukset |Rakennusselostus'!C13="",'Kustannukset |Rakennusselostus'!B13,'Kustannukset |Rakennusselostus'!C13),":","")</f>
        <v>Muu maksu</v>
      </c>
      <c r="C21" s="228">
        <f>'Kustannukset |Rakennusselostus'!P13+'Kustannukset |Rakennusselostus'!L13</f>
        <v>0</v>
      </c>
      <c r="D21" s="9" t="str">
        <f>'Kustannukset |Rakennusselostus'!T13</f>
        <v>Ei toimenpiteitä</v>
      </c>
      <c r="E21" s="12"/>
      <c r="F21" s="15"/>
      <c r="G21" s="15"/>
      <c r="H21" s="15"/>
      <c r="I21" s="15"/>
      <c r="J21" s="2"/>
      <c r="K21" s="2"/>
      <c r="L21" s="2"/>
      <c r="N21" s="2"/>
      <c r="O21" s="2"/>
      <c r="P21" s="2"/>
      <c r="Q21" s="2"/>
      <c r="R21" s="2"/>
      <c r="S21" s="2"/>
      <c r="T21" s="2"/>
    </row>
    <row r="22" spans="1:20" s="6" customFormat="1">
      <c r="A22" s="21" t="s">
        <v>25</v>
      </c>
      <c r="B22" s="21"/>
      <c r="C22" s="240"/>
      <c r="D22" s="238"/>
      <c r="E22" s="12"/>
      <c r="F22" s="15"/>
      <c r="G22" s="15"/>
      <c r="H22" s="15"/>
      <c r="I22" s="15"/>
      <c r="J22" s="2"/>
      <c r="K22" s="2"/>
      <c r="L22" s="2"/>
      <c r="N22" s="2"/>
      <c r="O22" s="2"/>
      <c r="P22" s="2"/>
      <c r="Q22" s="2"/>
      <c r="R22" s="2"/>
      <c r="S22" s="2"/>
      <c r="T22" s="2"/>
    </row>
    <row r="23" spans="1:20" s="6" customFormat="1">
      <c r="A23" s="22"/>
      <c r="B23" s="23" t="s">
        <v>130</v>
      </c>
      <c r="C23" s="228">
        <f>'Kustannukset |Rakennusselostus'!P15+'Kustannukset |Rakennusselostus'!L15</f>
        <v>0</v>
      </c>
      <c r="D23" s="9" t="str">
        <f>'Kustannukset |Rakennusselostus'!T15</f>
        <v>Ei toimenpiteitä</v>
      </c>
      <c r="E23" s="12"/>
      <c r="F23" s="15"/>
      <c r="G23" s="15"/>
      <c r="H23" s="15"/>
      <c r="I23" s="15"/>
      <c r="J23" s="2"/>
      <c r="K23" s="2"/>
      <c r="L23" s="2"/>
      <c r="N23" s="2"/>
      <c r="O23" s="2"/>
      <c r="P23" s="2"/>
      <c r="Q23" s="2"/>
      <c r="R23" s="2"/>
      <c r="S23" s="2"/>
      <c r="T23" s="2"/>
    </row>
    <row r="24" spans="1:20" s="6" customFormat="1">
      <c r="A24" s="22"/>
      <c r="B24" s="23" t="s">
        <v>28</v>
      </c>
      <c r="C24" s="228">
        <f>'Kustannukset |Rakennusselostus'!P16+'Kustannukset |Rakennusselostus'!L16</f>
        <v>0</v>
      </c>
      <c r="D24" s="9" t="str">
        <f>'Kustannukset |Rakennusselostus'!T16</f>
        <v>Ei toimenpiteitä</v>
      </c>
      <c r="E24" s="12"/>
      <c r="F24" s="15"/>
      <c r="G24" s="15"/>
      <c r="H24" s="15"/>
      <c r="I24" s="15"/>
      <c r="J24" s="2"/>
      <c r="K24" s="2"/>
      <c r="L24" s="2"/>
      <c r="N24" s="2"/>
      <c r="O24" s="2"/>
      <c r="P24" s="2"/>
      <c r="Q24" s="2"/>
      <c r="R24" s="2"/>
      <c r="S24" s="2"/>
      <c r="T24" s="2"/>
    </row>
    <row r="25" spans="1:20" s="6" customFormat="1">
      <c r="A25" s="22"/>
      <c r="B25" s="23" t="s">
        <v>27</v>
      </c>
      <c r="C25" s="228">
        <f>'Kustannukset |Rakennusselostus'!P17+'Kustannukset |Rakennusselostus'!L17</f>
        <v>0</v>
      </c>
      <c r="D25" s="9" t="str">
        <f>'Kustannukset |Rakennusselostus'!T17</f>
        <v>Ei toimenpiteitä</v>
      </c>
      <c r="E25" s="12"/>
      <c r="F25" s="15"/>
      <c r="G25" s="15"/>
      <c r="H25" s="15"/>
      <c r="I25" s="15"/>
      <c r="J25" s="2"/>
      <c r="K25" s="2"/>
      <c r="L25" s="2"/>
      <c r="N25" s="2"/>
      <c r="O25" s="2"/>
      <c r="P25" s="2"/>
      <c r="Q25" s="2"/>
      <c r="R25" s="2"/>
      <c r="S25" s="2"/>
      <c r="T25" s="2"/>
    </row>
    <row r="26" spans="1:20" s="6" customFormat="1">
      <c r="A26" s="22"/>
      <c r="B26" s="24" t="s">
        <v>26</v>
      </c>
      <c r="C26" s="228">
        <f>'Kustannukset |Rakennusselostus'!P18+'Kustannukset |Rakennusselostus'!L18</f>
        <v>0</v>
      </c>
      <c r="D26" s="9" t="str">
        <f>'Kustannukset |Rakennusselostus'!T18</f>
        <v>Ei toimenpiteitä</v>
      </c>
      <c r="E26" s="12"/>
      <c r="F26" s="15"/>
      <c r="G26" s="15"/>
      <c r="H26" s="15"/>
      <c r="I26" s="15"/>
      <c r="J26" s="2"/>
      <c r="K26" s="2"/>
      <c r="L26" s="2"/>
      <c r="N26" s="2"/>
      <c r="O26" s="2"/>
      <c r="P26" s="2"/>
      <c r="Q26" s="2"/>
      <c r="R26" s="2"/>
      <c r="S26" s="2"/>
      <c r="T26" s="2"/>
    </row>
    <row r="27" spans="1:20">
      <c r="A27" s="21" t="s">
        <v>29</v>
      </c>
      <c r="B27" s="21"/>
      <c r="C27" s="240"/>
      <c r="D27" s="238"/>
      <c r="E27" s="11"/>
      <c r="F27" s="14"/>
      <c r="G27" s="14"/>
      <c r="H27" s="14"/>
      <c r="I27" s="14"/>
      <c r="J27" s="1"/>
      <c r="K27" s="1"/>
      <c r="L27" s="2"/>
      <c r="N27" s="1"/>
      <c r="O27" s="1"/>
      <c r="P27" s="1"/>
      <c r="Q27" s="1"/>
      <c r="R27" s="1"/>
      <c r="S27" s="1"/>
      <c r="T27" s="1"/>
    </row>
    <row r="28" spans="1:20" s="6" customFormat="1">
      <c r="A28" s="22"/>
      <c r="B28" s="24" t="s">
        <v>60</v>
      </c>
      <c r="C28" s="228">
        <f>'Kustannukset |Rakennusselostus'!P20+'Kustannukset |Rakennusselostus'!L20</f>
        <v>0</v>
      </c>
      <c r="D28" s="9" t="str">
        <f>'Kustannukset |Rakennusselostus'!T20</f>
        <v>Ei toimenpiteitä</v>
      </c>
      <c r="E28" s="12"/>
      <c r="F28" s="15"/>
      <c r="G28" s="15"/>
      <c r="H28" s="15"/>
      <c r="I28" s="15"/>
      <c r="J28" s="2"/>
      <c r="K28" s="2"/>
      <c r="L28" s="2"/>
      <c r="N28" s="2"/>
      <c r="O28" s="2"/>
      <c r="P28" s="2"/>
      <c r="Q28" s="2"/>
      <c r="R28" s="2"/>
      <c r="S28" s="2"/>
      <c r="T28" s="2"/>
    </row>
    <row r="29" spans="1:20" s="6" customFormat="1">
      <c r="A29" s="22"/>
      <c r="B29" s="23" t="s">
        <v>61</v>
      </c>
      <c r="C29" s="228">
        <f>'Kustannukset |Rakennusselostus'!P21+'Kustannukset |Rakennusselostus'!L21</f>
        <v>0</v>
      </c>
      <c r="D29" s="9" t="str">
        <f>'Kustannukset |Rakennusselostus'!T21</f>
        <v>Ei toimenpiteitä</v>
      </c>
      <c r="E29" s="12"/>
      <c r="F29" s="15"/>
      <c r="G29" s="15"/>
      <c r="H29" s="15"/>
      <c r="I29" s="15"/>
      <c r="J29" s="2"/>
      <c r="K29" s="2"/>
      <c r="L29" s="2"/>
      <c r="N29" s="2"/>
      <c r="O29" s="2"/>
      <c r="P29" s="2"/>
      <c r="Q29" s="2"/>
      <c r="R29" s="2"/>
      <c r="S29" s="2"/>
      <c r="T29" s="2"/>
    </row>
    <row r="30" spans="1:20" s="6" customFormat="1">
      <c r="A30" s="22"/>
      <c r="B30" s="24" t="s">
        <v>62</v>
      </c>
      <c r="C30" s="228">
        <f>'Kustannukset |Rakennusselostus'!P22+'Kustannukset |Rakennusselostus'!L22</f>
        <v>0</v>
      </c>
      <c r="D30" s="9" t="str">
        <f>'Kustannukset |Rakennusselostus'!T22</f>
        <v>Ei toimenpiteitä</v>
      </c>
      <c r="E30" s="12"/>
      <c r="F30" s="15"/>
      <c r="G30" s="15"/>
      <c r="H30" s="15"/>
      <c r="I30" s="15"/>
      <c r="J30" s="2"/>
      <c r="K30" s="2"/>
      <c r="L30" s="2"/>
      <c r="N30" s="2"/>
      <c r="O30" s="2"/>
      <c r="P30" s="2"/>
      <c r="Q30" s="2"/>
      <c r="R30" s="2"/>
      <c r="S30" s="2"/>
      <c r="T30" s="2"/>
    </row>
    <row r="31" spans="1:20" s="6" customFormat="1">
      <c r="A31" s="22"/>
      <c r="B31" s="24" t="s">
        <v>30</v>
      </c>
      <c r="C31" s="228">
        <f>'Kustannukset |Rakennusselostus'!P23+'Kustannukset |Rakennusselostus'!L23</f>
        <v>0</v>
      </c>
      <c r="D31" s="9" t="str">
        <f>'Kustannukset |Rakennusselostus'!T23</f>
        <v>Ei toimenpiteitä</v>
      </c>
      <c r="E31" s="12"/>
      <c r="F31" s="15"/>
      <c r="G31" s="15"/>
      <c r="H31" s="15"/>
      <c r="I31" s="15"/>
      <c r="J31" s="2"/>
      <c r="K31" s="2"/>
      <c r="L31" s="2"/>
      <c r="N31" s="2"/>
      <c r="O31" s="2"/>
      <c r="P31" s="2"/>
      <c r="Q31" s="2"/>
      <c r="R31" s="2"/>
      <c r="S31" s="2"/>
      <c r="T31" s="2"/>
    </row>
    <row r="32" spans="1:20" s="6" customFormat="1">
      <c r="A32" s="22"/>
      <c r="B32" s="24" t="s">
        <v>31</v>
      </c>
      <c r="C32" s="228">
        <f>'Kustannukset |Rakennusselostus'!P24+'Kustannukset |Rakennusselostus'!L24</f>
        <v>0</v>
      </c>
      <c r="D32" s="9" t="str">
        <f>'Kustannukset |Rakennusselostus'!T24</f>
        <v>Ei toimenpiteitä</v>
      </c>
      <c r="E32" s="12"/>
      <c r="F32" s="15"/>
      <c r="G32" s="15"/>
      <c r="H32" s="15"/>
      <c r="I32" s="15"/>
      <c r="J32" s="2"/>
      <c r="K32" s="2"/>
      <c r="L32" s="2"/>
      <c r="N32" s="2"/>
      <c r="O32" s="2"/>
      <c r="P32" s="2"/>
      <c r="Q32" s="2"/>
      <c r="R32" s="2"/>
      <c r="S32" s="2"/>
      <c r="T32" s="2"/>
    </row>
    <row r="33" spans="1:20" s="6" customFormat="1">
      <c r="A33" s="22"/>
      <c r="B33" s="25" t="str">
        <f>SUBSTITUTE(IF('Kustannukset |Rakennusselostus'!C25="",'Kustannukset |Rakennusselostus'!B25,'Kustannukset |Rakennusselostus'!C25),":","")</f>
        <v>Muu lisäeristäminen</v>
      </c>
      <c r="C33" s="228">
        <f>'Kustannukset |Rakennusselostus'!P25+'Kustannukset |Rakennusselostus'!L25</f>
        <v>0</v>
      </c>
      <c r="D33" s="9" t="str">
        <f>'Kustannukset |Rakennusselostus'!T25</f>
        <v>Ei toimenpiteitä</v>
      </c>
      <c r="E33" s="12"/>
      <c r="F33" s="15"/>
      <c r="G33" s="15"/>
      <c r="H33" s="15"/>
      <c r="I33" s="15"/>
      <c r="J33" s="2"/>
      <c r="K33" s="2"/>
      <c r="L33" s="2"/>
      <c r="N33" s="2"/>
      <c r="O33" s="2"/>
      <c r="P33" s="2"/>
      <c r="Q33" s="2"/>
      <c r="R33" s="2"/>
      <c r="S33" s="2"/>
      <c r="T33" s="2"/>
    </row>
    <row r="34" spans="1:20">
      <c r="A34" s="21" t="s">
        <v>32</v>
      </c>
      <c r="B34" s="21"/>
      <c r="C34" s="240"/>
      <c r="D34" s="238"/>
      <c r="E34" s="11"/>
      <c r="F34" s="14"/>
      <c r="G34" s="14"/>
      <c r="H34" s="14"/>
      <c r="I34" s="14"/>
      <c r="J34" s="1"/>
      <c r="K34" s="1"/>
      <c r="L34" s="2"/>
      <c r="N34" s="1"/>
      <c r="O34" s="1"/>
      <c r="P34" s="1"/>
      <c r="Q34" s="1"/>
      <c r="R34" s="1"/>
      <c r="S34" s="1"/>
      <c r="T34" s="1"/>
    </row>
    <row r="35" spans="1:20" s="6" customFormat="1">
      <c r="A35" s="22"/>
      <c r="B35" s="23" t="s">
        <v>63</v>
      </c>
      <c r="C35" s="228">
        <f>'Kustannukset |Rakennusselostus'!P27+'Kustannukset |Rakennusselostus'!L27</f>
        <v>0</v>
      </c>
      <c r="D35" s="9" t="str">
        <f>'Kustannukset |Rakennusselostus'!T27</f>
        <v>Ei toimenpiteitä</v>
      </c>
      <c r="E35" s="12"/>
      <c r="F35" s="15"/>
      <c r="G35" s="15"/>
      <c r="H35" s="15"/>
      <c r="I35" s="15"/>
      <c r="J35" s="2"/>
      <c r="K35" s="2"/>
      <c r="L35" s="2"/>
      <c r="N35" s="2"/>
      <c r="O35" s="2"/>
      <c r="P35" s="2"/>
      <c r="Q35" s="2"/>
      <c r="R35" s="2"/>
      <c r="S35" s="2"/>
      <c r="T35" s="2"/>
    </row>
    <row r="36" spans="1:20" s="6" customFormat="1">
      <c r="A36" s="22"/>
      <c r="B36" s="24" t="s">
        <v>64</v>
      </c>
      <c r="C36" s="228">
        <f>'Kustannukset |Rakennusselostus'!P28+'Kustannukset |Rakennusselostus'!L28</f>
        <v>0</v>
      </c>
      <c r="D36" s="9" t="str">
        <f>'Kustannukset |Rakennusselostus'!T28</f>
        <v>Ei toimenpiteitä</v>
      </c>
      <c r="E36" s="12"/>
      <c r="F36" s="15"/>
      <c r="G36" s="15"/>
      <c r="H36" s="15"/>
      <c r="I36" s="15"/>
      <c r="J36" s="2"/>
      <c r="K36" s="2"/>
      <c r="L36" s="2"/>
      <c r="N36" s="2"/>
      <c r="O36" s="2"/>
      <c r="P36" s="2"/>
      <c r="Q36" s="2"/>
      <c r="R36" s="2"/>
      <c r="S36" s="2"/>
      <c r="T36" s="2"/>
    </row>
    <row r="37" spans="1:20" s="6" customFormat="1">
      <c r="A37" s="22"/>
      <c r="B37" s="24" t="s">
        <v>65</v>
      </c>
      <c r="C37" s="228">
        <f>'Kustannukset |Rakennusselostus'!P29+'Kustannukset |Rakennusselostus'!L29</f>
        <v>0</v>
      </c>
      <c r="D37" s="9" t="str">
        <f>'Kustannukset |Rakennusselostus'!T29</f>
        <v>Ei toimenpiteitä</v>
      </c>
      <c r="E37" s="12"/>
      <c r="F37" s="15"/>
      <c r="G37" s="15"/>
      <c r="H37" s="15"/>
      <c r="I37" s="15"/>
      <c r="J37" s="2"/>
      <c r="K37" s="2"/>
      <c r="L37" s="2"/>
      <c r="N37" s="2"/>
      <c r="O37" s="2"/>
      <c r="P37" s="2"/>
      <c r="Q37" s="2"/>
      <c r="R37" s="2"/>
      <c r="S37" s="2"/>
      <c r="T37" s="2"/>
    </row>
    <row r="38" spans="1:20" s="6" customFormat="1">
      <c r="A38" s="22"/>
      <c r="B38" s="24" t="s">
        <v>33</v>
      </c>
      <c r="C38" s="228">
        <f>'Kustannukset |Rakennusselostus'!P30+'Kustannukset |Rakennusselostus'!L30</f>
        <v>0</v>
      </c>
      <c r="D38" s="9" t="str">
        <f>'Kustannukset |Rakennusselostus'!T30</f>
        <v>Ei toimenpiteitä</v>
      </c>
      <c r="E38" s="12"/>
      <c r="F38" s="15"/>
      <c r="G38" s="15"/>
      <c r="H38" s="15"/>
      <c r="I38" s="15"/>
      <c r="J38" s="2"/>
      <c r="K38" s="2"/>
      <c r="L38" s="2"/>
      <c r="N38" s="2"/>
      <c r="O38" s="2"/>
      <c r="P38" s="2"/>
      <c r="Q38" s="2"/>
      <c r="R38" s="2"/>
      <c r="S38" s="2"/>
      <c r="T38" s="2"/>
    </row>
    <row r="39" spans="1:20" s="6" customFormat="1">
      <c r="A39" s="22"/>
      <c r="B39" s="23" t="s">
        <v>131</v>
      </c>
      <c r="C39" s="228">
        <f>'Kustannukset |Rakennusselostus'!P31+'Kustannukset |Rakennusselostus'!L31</f>
        <v>0</v>
      </c>
      <c r="D39" s="9" t="str">
        <f>'Kustannukset |Rakennusselostus'!T31</f>
        <v>Ei toimenpiteitä</v>
      </c>
      <c r="E39" s="12"/>
      <c r="F39" s="15"/>
      <c r="G39" s="15"/>
      <c r="H39" s="15"/>
      <c r="I39" s="15"/>
      <c r="J39" s="2"/>
      <c r="K39" s="2"/>
      <c r="L39" s="2"/>
      <c r="N39" s="2"/>
      <c r="O39" s="2"/>
      <c r="P39" s="2"/>
      <c r="Q39" s="2"/>
      <c r="R39" s="2"/>
      <c r="S39" s="2"/>
      <c r="T39" s="2"/>
    </row>
    <row r="40" spans="1:20" s="6" customFormat="1">
      <c r="A40" s="22"/>
      <c r="B40" s="24" t="s">
        <v>48</v>
      </c>
      <c r="C40" s="228">
        <f>'Kustannukset |Rakennusselostus'!P32+'Kustannukset |Rakennusselostus'!L32</f>
        <v>0</v>
      </c>
      <c r="D40" s="9" t="str">
        <f>'Kustannukset |Rakennusselostus'!T32</f>
        <v>Ei toimenpiteitä</v>
      </c>
      <c r="E40" s="12"/>
      <c r="F40" s="15"/>
      <c r="G40" s="15"/>
      <c r="H40" s="15"/>
      <c r="I40" s="15"/>
      <c r="J40" s="2"/>
      <c r="K40" s="2"/>
      <c r="L40" s="2"/>
      <c r="N40" s="2"/>
      <c r="O40" s="2"/>
      <c r="P40" s="2"/>
      <c r="Q40" s="2"/>
      <c r="R40" s="2"/>
      <c r="S40" s="2"/>
      <c r="T40" s="2"/>
    </row>
    <row r="41" spans="1:20" s="6" customFormat="1">
      <c r="A41" s="21" t="s">
        <v>34</v>
      </c>
      <c r="B41" s="21"/>
      <c r="C41" s="240"/>
      <c r="D41" s="238"/>
      <c r="E41" s="12"/>
      <c r="F41" s="15"/>
      <c r="G41" s="15"/>
      <c r="H41" s="15"/>
      <c r="I41" s="15"/>
      <c r="J41" s="2"/>
      <c r="K41" s="2"/>
      <c r="L41" s="2"/>
      <c r="N41" s="2"/>
      <c r="O41" s="2"/>
      <c r="P41" s="2"/>
      <c r="Q41" s="2"/>
      <c r="R41" s="2"/>
      <c r="S41" s="2"/>
      <c r="T41" s="2"/>
    </row>
    <row r="42" spans="1:20" s="6" customFormat="1">
      <c r="A42" s="22"/>
      <c r="B42" s="24" t="s">
        <v>35</v>
      </c>
      <c r="C42" s="228">
        <f>'Kustannukset |Rakennusselostus'!P34+'Kustannukset |Rakennusselostus'!L34</f>
        <v>0</v>
      </c>
      <c r="D42" s="9" t="str">
        <f>'Kustannukset |Rakennusselostus'!T34</f>
        <v>Ei toimenpiteitä</v>
      </c>
      <c r="E42" s="12"/>
      <c r="F42" s="15"/>
      <c r="G42" s="15"/>
      <c r="H42" s="15"/>
      <c r="I42" s="15"/>
      <c r="J42" s="2"/>
      <c r="K42" s="2"/>
      <c r="L42" s="2"/>
      <c r="N42" s="2"/>
      <c r="O42" s="2"/>
      <c r="P42" s="2"/>
      <c r="Q42" s="2"/>
      <c r="R42" s="2"/>
      <c r="S42" s="2"/>
      <c r="T42" s="2"/>
    </row>
    <row r="43" spans="1:20" s="6" customFormat="1">
      <c r="A43" s="22"/>
      <c r="B43" s="24" t="s">
        <v>50</v>
      </c>
      <c r="C43" s="228">
        <f>'Kustannukset |Rakennusselostus'!P35+'Kustannukset |Rakennusselostus'!L35</f>
        <v>0</v>
      </c>
      <c r="D43" s="9" t="str">
        <f>'Kustannukset |Rakennusselostus'!T35</f>
        <v>Ei toimenpiteitä</v>
      </c>
      <c r="E43" s="12"/>
      <c r="F43" s="15"/>
      <c r="G43" s="15"/>
      <c r="H43" s="15"/>
      <c r="I43" s="15"/>
      <c r="J43" s="2"/>
      <c r="K43" s="2"/>
      <c r="L43" s="2"/>
      <c r="N43" s="2"/>
      <c r="O43" s="2"/>
      <c r="P43" s="2"/>
      <c r="Q43" s="2"/>
      <c r="R43" s="2"/>
      <c r="S43" s="2"/>
      <c r="T43" s="2"/>
    </row>
    <row r="44" spans="1:20">
      <c r="A44" s="22"/>
      <c r="B44" s="24" t="s">
        <v>132</v>
      </c>
      <c r="C44" s="228">
        <f>'Kustannukset |Rakennusselostus'!P36+'Kustannukset |Rakennusselostus'!L36</f>
        <v>0</v>
      </c>
      <c r="D44" s="9" t="str">
        <f>'Kustannukset |Rakennusselostus'!T36</f>
        <v>Ei toimenpiteitä</v>
      </c>
      <c r="E44" s="11"/>
      <c r="F44" s="14"/>
      <c r="G44" s="14"/>
      <c r="H44" s="14"/>
      <c r="I44" s="14"/>
      <c r="J44" s="1"/>
      <c r="K44" s="1"/>
      <c r="L44" s="2"/>
      <c r="N44" s="1"/>
      <c r="O44" s="1"/>
      <c r="P44" s="1"/>
      <c r="Q44" s="1"/>
      <c r="R44" s="1"/>
      <c r="S44" s="1"/>
      <c r="T44" s="1"/>
    </row>
    <row r="45" spans="1:20" s="6" customFormat="1">
      <c r="A45" s="22"/>
      <c r="B45" s="23" t="s">
        <v>36</v>
      </c>
      <c r="C45" s="228">
        <f>'Kustannukset |Rakennusselostus'!P37+'Kustannukset |Rakennusselostus'!L37</f>
        <v>0</v>
      </c>
      <c r="D45" s="9" t="str">
        <f>'Kustannukset |Rakennusselostus'!T37</f>
        <v>Ei toimenpiteitä</v>
      </c>
      <c r="E45" s="12"/>
      <c r="F45" s="15"/>
      <c r="G45" s="15"/>
      <c r="H45" s="15"/>
      <c r="I45" s="15"/>
      <c r="J45" s="2"/>
      <c r="K45" s="2"/>
      <c r="L45" s="2"/>
      <c r="N45" s="2"/>
      <c r="O45" s="2"/>
      <c r="P45" s="2"/>
      <c r="Q45" s="2"/>
      <c r="R45" s="2"/>
      <c r="S45" s="2"/>
      <c r="T45" s="2"/>
    </row>
    <row r="46" spans="1:20" s="6" customFormat="1">
      <c r="A46" s="22"/>
      <c r="B46" s="24" t="s">
        <v>37</v>
      </c>
      <c r="C46" s="228">
        <f>'Kustannukset |Rakennusselostus'!P38+'Kustannukset |Rakennusselostus'!L38</f>
        <v>0</v>
      </c>
      <c r="D46" s="9" t="str">
        <f>'Kustannukset |Rakennusselostus'!T38</f>
        <v>Ei toimenpiteitä</v>
      </c>
      <c r="E46" s="12"/>
      <c r="F46" s="15"/>
      <c r="G46" s="15"/>
      <c r="H46" s="15"/>
      <c r="I46" s="15"/>
      <c r="J46" s="2"/>
      <c r="K46" s="2"/>
      <c r="L46" s="2"/>
      <c r="N46" s="2"/>
      <c r="O46" s="2"/>
      <c r="P46" s="2"/>
      <c r="Q46" s="2"/>
      <c r="R46" s="2"/>
      <c r="S46" s="2"/>
      <c r="T46" s="2"/>
    </row>
    <row r="47" spans="1:20" s="6" customFormat="1">
      <c r="A47" s="22"/>
      <c r="B47" s="24" t="s">
        <v>66</v>
      </c>
      <c r="C47" s="228">
        <f>'Kustannukset |Rakennusselostus'!P39+'Kustannukset |Rakennusselostus'!L39</f>
        <v>0</v>
      </c>
      <c r="D47" s="9" t="str">
        <f>'Kustannukset |Rakennusselostus'!T39</f>
        <v>Ei toimenpiteitä</v>
      </c>
      <c r="E47" s="12"/>
      <c r="F47" s="15"/>
      <c r="G47" s="15"/>
      <c r="H47" s="15"/>
      <c r="I47" s="15"/>
      <c r="J47" s="2"/>
      <c r="K47" s="2"/>
      <c r="L47" s="2"/>
      <c r="N47" s="2"/>
      <c r="O47" s="2"/>
      <c r="P47" s="2"/>
      <c r="Q47" s="2"/>
      <c r="R47" s="2"/>
      <c r="S47" s="2"/>
      <c r="T47" s="2"/>
    </row>
    <row r="48" spans="1:20" s="6" customFormat="1">
      <c r="A48" s="22"/>
      <c r="B48" s="23" t="s">
        <v>138</v>
      </c>
      <c r="C48" s="228">
        <f>'Kustannukset |Rakennusselostus'!P40+'Kustannukset |Rakennusselostus'!L40</f>
        <v>0</v>
      </c>
      <c r="D48" s="9" t="str">
        <f>'Kustannukset |Rakennusselostus'!T40</f>
        <v>Ei toimenpiteitä</v>
      </c>
      <c r="E48" s="12"/>
      <c r="F48" s="15"/>
      <c r="G48" s="15"/>
      <c r="H48" s="15"/>
      <c r="I48" s="15"/>
      <c r="J48" s="2"/>
      <c r="K48" s="2"/>
      <c r="L48" s="2"/>
      <c r="N48" s="2"/>
      <c r="O48" s="2"/>
      <c r="P48" s="2"/>
      <c r="Q48" s="2"/>
      <c r="R48" s="2"/>
      <c r="S48" s="2"/>
      <c r="T48" s="2"/>
    </row>
    <row r="49" spans="1:20" s="6" customFormat="1">
      <c r="A49" s="22"/>
      <c r="B49" s="23" t="s">
        <v>69</v>
      </c>
      <c r="C49" s="228">
        <f>'Kustannukset |Rakennusselostus'!P41+'Kustannukset |Rakennusselostus'!L41</f>
        <v>0</v>
      </c>
      <c r="D49" s="9" t="str">
        <f>'Kustannukset |Rakennusselostus'!T41</f>
        <v>Ei toimenpiteitä</v>
      </c>
      <c r="E49" s="12"/>
      <c r="F49" s="15"/>
      <c r="G49" s="15"/>
      <c r="H49" s="15"/>
      <c r="I49" s="15"/>
      <c r="J49" s="2"/>
      <c r="K49" s="2"/>
      <c r="L49" s="2"/>
      <c r="N49" s="2"/>
      <c r="O49" s="2"/>
      <c r="P49" s="2"/>
      <c r="Q49" s="2"/>
      <c r="R49" s="2"/>
      <c r="S49" s="2"/>
      <c r="T49" s="2"/>
    </row>
    <row r="50" spans="1:20" s="6" customFormat="1">
      <c r="A50" s="22"/>
      <c r="B50" s="23" t="s">
        <v>49</v>
      </c>
      <c r="C50" s="228">
        <f>'Kustannukset |Rakennusselostus'!P42+'Kustannukset |Rakennusselostus'!L42</f>
        <v>0</v>
      </c>
      <c r="D50" s="9" t="str">
        <f>'Kustannukset |Rakennusselostus'!T42</f>
        <v>Ei toimenpiteitä</v>
      </c>
      <c r="E50" s="12"/>
      <c r="F50" s="15"/>
      <c r="G50" s="15"/>
      <c r="H50" s="15"/>
      <c r="I50" s="15"/>
      <c r="J50" s="2"/>
      <c r="K50" s="2"/>
      <c r="L50" s="2"/>
      <c r="N50" s="2"/>
      <c r="O50" s="2"/>
      <c r="P50" s="2"/>
      <c r="Q50" s="2"/>
      <c r="R50" s="2"/>
      <c r="S50" s="2"/>
      <c r="T50" s="2"/>
    </row>
    <row r="51" spans="1:20" s="6" customFormat="1">
      <c r="A51" s="22"/>
      <c r="B51" s="26" t="str">
        <f>SUBSTITUTE(IF('Kustannukset |Rakennusselostus'!C43="",'Kustannukset |Rakennusselostus'!B43,'Kustannukset |Rakennusselostus'!C43),":","")</f>
        <v>Muun lämmitysjärjestemän asentaminen</v>
      </c>
      <c r="C51" s="228">
        <f>'Kustannukset |Rakennusselostus'!P43+'Kustannukset |Rakennusselostus'!L43</f>
        <v>0</v>
      </c>
      <c r="D51" s="9" t="str">
        <f>'Kustannukset |Rakennusselostus'!T43</f>
        <v>Ei toimenpiteitä</v>
      </c>
      <c r="E51" s="12"/>
      <c r="F51" s="15"/>
      <c r="G51" s="15"/>
      <c r="H51" s="15"/>
      <c r="I51" s="15"/>
      <c r="J51" s="2"/>
      <c r="K51" s="2"/>
      <c r="L51" s="2"/>
      <c r="N51" s="2"/>
      <c r="O51" s="2"/>
      <c r="P51" s="2"/>
      <c r="Q51" s="2"/>
      <c r="R51" s="2"/>
      <c r="S51" s="2"/>
      <c r="T51" s="2"/>
    </row>
    <row r="52" spans="1:20">
      <c r="A52" s="21" t="s">
        <v>38</v>
      </c>
      <c r="B52" s="21"/>
      <c r="C52" s="240"/>
      <c r="D52" s="238"/>
      <c r="E52" s="11"/>
      <c r="F52" s="14"/>
      <c r="G52" s="14"/>
      <c r="H52" s="14"/>
      <c r="I52" s="14"/>
      <c r="J52" s="1"/>
      <c r="K52" s="1"/>
      <c r="L52" s="2"/>
      <c r="N52" s="1"/>
      <c r="O52" s="1"/>
      <c r="P52" s="1"/>
      <c r="Q52" s="1"/>
      <c r="R52" s="1"/>
      <c r="S52" s="1"/>
      <c r="T52" s="1"/>
    </row>
    <row r="53" spans="1:20" s="6" customFormat="1">
      <c r="A53" s="22"/>
      <c r="B53" s="23" t="s">
        <v>39</v>
      </c>
      <c r="C53" s="228">
        <f>'Kustannukset |Rakennusselostus'!P45+'Kustannukset |Rakennusselostus'!L45</f>
        <v>0</v>
      </c>
      <c r="D53" s="9" t="str">
        <f>'Kustannukset |Rakennusselostus'!T45</f>
        <v>Ei toimenpiteitä</v>
      </c>
      <c r="E53" s="12"/>
      <c r="F53" s="15"/>
      <c r="G53" s="15"/>
      <c r="H53" s="15"/>
      <c r="I53" s="15"/>
      <c r="J53" s="2"/>
      <c r="K53" s="2"/>
      <c r="L53" s="2"/>
      <c r="N53" s="2"/>
      <c r="O53" s="2"/>
      <c r="P53" s="2"/>
      <c r="Q53" s="2"/>
      <c r="R53" s="2"/>
      <c r="S53" s="2"/>
      <c r="T53" s="2"/>
    </row>
    <row r="54" spans="1:20" s="6" customFormat="1">
      <c r="A54" s="22"/>
      <c r="B54" s="24" t="s">
        <v>40</v>
      </c>
      <c r="C54" s="228">
        <f>'Kustannukset |Rakennusselostus'!P46+'Kustannukset |Rakennusselostus'!L46</f>
        <v>0</v>
      </c>
      <c r="D54" s="9" t="str">
        <f>'Kustannukset |Rakennusselostus'!T46</f>
        <v>Ei toimenpiteitä</v>
      </c>
      <c r="E54" s="12"/>
      <c r="F54" s="15"/>
      <c r="G54" s="15"/>
      <c r="H54" s="15"/>
      <c r="I54" s="15"/>
      <c r="J54" s="2"/>
      <c r="K54" s="2"/>
      <c r="L54" s="2"/>
      <c r="N54" s="2"/>
      <c r="O54" s="2"/>
      <c r="P54" s="2"/>
      <c r="Q54" s="2"/>
      <c r="R54" s="2"/>
      <c r="S54" s="2"/>
      <c r="T54" s="2"/>
    </row>
    <row r="55" spans="1:20" s="6" customFormat="1">
      <c r="A55" s="22"/>
      <c r="B55" s="24" t="s">
        <v>41</v>
      </c>
      <c r="C55" s="228">
        <f>'Kustannukset |Rakennusselostus'!P47+'Kustannukset |Rakennusselostus'!L47</f>
        <v>0</v>
      </c>
      <c r="D55" s="9" t="str">
        <f>'Kustannukset |Rakennusselostus'!T47</f>
        <v>Ei toimenpiteitä</v>
      </c>
      <c r="E55" s="12"/>
      <c r="F55" s="15"/>
      <c r="G55" s="15"/>
      <c r="H55" s="15"/>
      <c r="I55" s="15"/>
      <c r="J55" s="2"/>
      <c r="K55" s="2"/>
      <c r="L55" s="2"/>
      <c r="N55" s="2"/>
      <c r="O55" s="2"/>
      <c r="P55" s="2"/>
      <c r="Q55" s="2"/>
      <c r="R55" s="2"/>
      <c r="S55" s="2"/>
      <c r="T55" s="2"/>
    </row>
    <row r="56" spans="1:20" s="6" customFormat="1">
      <c r="A56" s="22"/>
      <c r="B56" s="24" t="s">
        <v>68</v>
      </c>
      <c r="C56" s="228">
        <f>'Kustannukset |Rakennusselostus'!P48+'Kustannukset |Rakennusselostus'!L48</f>
        <v>0</v>
      </c>
      <c r="D56" s="9" t="str">
        <f>'Kustannukset |Rakennusselostus'!T48</f>
        <v>Ei toimenpiteitä</v>
      </c>
      <c r="E56" s="12"/>
      <c r="F56" s="15"/>
      <c r="G56" s="15"/>
      <c r="H56" s="15"/>
      <c r="I56" s="15"/>
      <c r="J56" s="2"/>
      <c r="K56" s="2"/>
      <c r="L56" s="2"/>
      <c r="N56" s="2"/>
      <c r="O56" s="2"/>
      <c r="P56" s="2"/>
      <c r="Q56" s="2"/>
      <c r="R56" s="2"/>
      <c r="S56" s="2"/>
      <c r="T56" s="2"/>
    </row>
    <row r="57" spans="1:20" s="6" customFormat="1">
      <c r="A57" s="22"/>
      <c r="B57" s="23" t="s">
        <v>42</v>
      </c>
      <c r="C57" s="228">
        <f>'Kustannukset |Rakennusselostus'!P49+'Kustannukset |Rakennusselostus'!L49</f>
        <v>0</v>
      </c>
      <c r="D57" s="9" t="str">
        <f>'Kustannukset |Rakennusselostus'!T49</f>
        <v>Ei toimenpiteitä</v>
      </c>
      <c r="E57" s="12"/>
      <c r="F57" s="15"/>
      <c r="G57" s="15"/>
      <c r="H57" s="15"/>
      <c r="I57" s="15"/>
      <c r="J57" s="2"/>
      <c r="K57" s="2"/>
      <c r="L57" s="2"/>
      <c r="N57" s="2"/>
      <c r="O57" s="2"/>
      <c r="P57" s="2"/>
      <c r="Q57" s="2"/>
      <c r="R57" s="2"/>
      <c r="S57" s="2"/>
      <c r="T57" s="2"/>
    </row>
    <row r="58" spans="1:20">
      <c r="A58" s="22"/>
      <c r="B58" s="23" t="s">
        <v>52</v>
      </c>
      <c r="C58" s="228">
        <f>'Kustannukset |Rakennusselostus'!P50+'Kustannukset |Rakennusselostus'!L50</f>
        <v>0</v>
      </c>
      <c r="D58" s="9" t="str">
        <f>'Kustannukset |Rakennusselostus'!T50</f>
        <v>Ei toimenpiteitä</v>
      </c>
      <c r="E58" s="11"/>
      <c r="F58" s="14"/>
      <c r="G58" s="14"/>
      <c r="H58" s="14"/>
      <c r="I58" s="14"/>
      <c r="J58" s="1"/>
      <c r="K58" s="1"/>
      <c r="L58" s="2"/>
      <c r="N58" s="1"/>
      <c r="O58" s="1"/>
      <c r="P58" s="1"/>
      <c r="Q58" s="1"/>
      <c r="R58" s="1"/>
      <c r="S58" s="1"/>
      <c r="T58" s="1"/>
    </row>
    <row r="59" spans="1:20" s="6" customFormat="1">
      <c r="A59" s="21" t="s">
        <v>46</v>
      </c>
      <c r="B59" s="21"/>
      <c r="C59" s="240"/>
      <c r="D59" s="238"/>
      <c r="E59" s="12"/>
      <c r="F59" s="15"/>
      <c r="G59" s="15"/>
      <c r="H59" s="15"/>
      <c r="I59" s="15"/>
      <c r="J59" s="2"/>
      <c r="K59" s="2"/>
      <c r="L59" s="2"/>
      <c r="N59" s="2"/>
      <c r="O59" s="2"/>
      <c r="P59" s="2"/>
      <c r="Q59" s="2"/>
      <c r="R59" s="2"/>
      <c r="S59" s="2"/>
      <c r="T59" s="2"/>
    </row>
    <row r="60" spans="1:20" s="6" customFormat="1">
      <c r="A60" s="22"/>
      <c r="B60" s="24" t="s">
        <v>51</v>
      </c>
      <c r="C60" s="228">
        <f>'Kustannukset |Rakennusselostus'!P52+'Kustannukset |Rakennusselostus'!L52</f>
        <v>0</v>
      </c>
      <c r="D60" s="9" t="str">
        <f>'Kustannukset |Rakennusselostus'!T52</f>
        <v>Ei toimenpiteitä</v>
      </c>
      <c r="E60" s="12"/>
      <c r="F60" s="15"/>
      <c r="G60" s="15"/>
      <c r="H60" s="15"/>
      <c r="I60" s="15"/>
      <c r="J60" s="2"/>
      <c r="K60" s="2"/>
      <c r="L60" s="2"/>
      <c r="N60" s="2"/>
      <c r="O60" s="2"/>
      <c r="P60" s="2"/>
      <c r="Q60" s="2"/>
      <c r="R60" s="2"/>
      <c r="S60" s="2"/>
      <c r="T60" s="2"/>
    </row>
    <row r="61" spans="1:20" s="6" customFormat="1">
      <c r="A61" s="22"/>
      <c r="B61" s="24" t="s">
        <v>43</v>
      </c>
      <c r="C61" s="228">
        <f>'Kustannukset |Rakennusselostus'!P53+'Kustannukset |Rakennusselostus'!L53</f>
        <v>0</v>
      </c>
      <c r="D61" s="9" t="str">
        <f>'Kustannukset |Rakennusselostus'!T53</f>
        <v>Ei toimenpiteitä</v>
      </c>
      <c r="E61" s="12"/>
      <c r="F61" s="15"/>
      <c r="G61" s="15"/>
      <c r="H61" s="15"/>
      <c r="I61" s="15"/>
      <c r="J61" s="2"/>
      <c r="K61" s="2"/>
      <c r="L61" s="2"/>
      <c r="N61" s="2"/>
      <c r="O61" s="2"/>
      <c r="P61" s="2"/>
      <c r="Q61" s="2"/>
      <c r="R61" s="2"/>
      <c r="S61" s="2"/>
      <c r="T61" s="2"/>
    </row>
    <row r="62" spans="1:20" s="6" customFormat="1">
      <c r="A62" s="22"/>
      <c r="B62" s="24" t="s">
        <v>44</v>
      </c>
      <c r="C62" s="228">
        <f>'Kustannukset |Rakennusselostus'!P54+'Kustannukset |Rakennusselostus'!L54</f>
        <v>0</v>
      </c>
      <c r="D62" s="9" t="str">
        <f>'Kustannukset |Rakennusselostus'!T54</f>
        <v>Ei toimenpiteitä</v>
      </c>
      <c r="E62" s="12"/>
      <c r="F62" s="15"/>
      <c r="G62" s="15"/>
      <c r="H62" s="15"/>
      <c r="I62" s="15"/>
      <c r="J62" s="2"/>
      <c r="K62" s="2"/>
      <c r="L62" s="2"/>
      <c r="N62" s="2"/>
      <c r="O62" s="2"/>
      <c r="P62" s="2"/>
      <c r="Q62" s="2"/>
      <c r="R62" s="2"/>
      <c r="S62" s="2"/>
      <c r="T62" s="2"/>
    </row>
    <row r="63" spans="1:20" s="6" customFormat="1">
      <c r="A63" s="22"/>
      <c r="B63" s="24" t="s">
        <v>126</v>
      </c>
      <c r="C63" s="228">
        <f>'Kustannukset |Rakennusselostus'!P55+'Kustannukset |Rakennusselostus'!L55</f>
        <v>0</v>
      </c>
      <c r="D63" s="9" t="str">
        <f>'Kustannukset |Rakennusselostus'!T55</f>
        <v>Ei toimenpiteitä</v>
      </c>
      <c r="E63" s="12"/>
      <c r="F63" s="15"/>
      <c r="G63" s="15"/>
      <c r="H63" s="15"/>
      <c r="I63" s="15"/>
      <c r="J63" s="2"/>
      <c r="K63" s="2"/>
      <c r="L63" s="2"/>
      <c r="N63" s="2"/>
      <c r="O63" s="2"/>
      <c r="P63" s="2"/>
      <c r="Q63" s="2"/>
      <c r="R63" s="2"/>
      <c r="S63" s="2"/>
      <c r="T63" s="2"/>
    </row>
    <row r="64" spans="1:20" s="6" customFormat="1">
      <c r="A64" s="22"/>
      <c r="B64" s="24" t="s">
        <v>45</v>
      </c>
      <c r="C64" s="228">
        <f>'Kustannukset |Rakennusselostus'!P56+'Kustannukset |Rakennusselostus'!L56</f>
        <v>0</v>
      </c>
      <c r="D64" s="9" t="str">
        <f>'Kustannukset |Rakennusselostus'!T56</f>
        <v>Ei toimenpiteitä</v>
      </c>
      <c r="E64" s="12"/>
      <c r="F64" s="15"/>
      <c r="G64" s="15"/>
      <c r="H64" s="15"/>
      <c r="I64" s="15"/>
      <c r="J64" s="2"/>
      <c r="K64" s="2"/>
      <c r="L64" s="2"/>
      <c r="N64" s="2"/>
      <c r="O64" s="2"/>
      <c r="P64" s="2"/>
      <c r="Q64" s="2"/>
      <c r="R64" s="2"/>
      <c r="S64" s="2"/>
      <c r="T64" s="2"/>
    </row>
    <row r="65" spans="1:20" s="6" customFormat="1">
      <c r="A65" s="22"/>
      <c r="B65" s="24" t="s">
        <v>47</v>
      </c>
      <c r="C65" s="228">
        <f>'Kustannukset |Rakennusselostus'!P57+'Kustannukset |Rakennusselostus'!L57</f>
        <v>0</v>
      </c>
      <c r="D65" s="9" t="str">
        <f>'Kustannukset |Rakennusselostus'!T57</f>
        <v>Ei toimenpiteitä</v>
      </c>
      <c r="E65" s="12"/>
      <c r="F65" s="15"/>
      <c r="G65" s="15"/>
      <c r="H65" s="15"/>
      <c r="I65" s="15"/>
      <c r="J65" s="2"/>
      <c r="K65" s="2"/>
      <c r="L65" s="2"/>
      <c r="N65" s="2"/>
      <c r="O65" s="2"/>
      <c r="P65" s="2"/>
      <c r="Q65" s="2"/>
      <c r="R65" s="2"/>
      <c r="S65" s="2"/>
      <c r="T65" s="2"/>
    </row>
    <row r="66" spans="1:20" s="6" customFormat="1">
      <c r="A66" s="21" t="s">
        <v>16</v>
      </c>
      <c r="B66" s="21"/>
      <c r="C66" s="240"/>
      <c r="D66" s="238"/>
      <c r="E66" s="12"/>
      <c r="F66" s="15"/>
      <c r="G66" s="15"/>
      <c r="H66" s="15"/>
      <c r="I66" s="15"/>
      <c r="J66" s="2"/>
      <c r="K66" s="2"/>
      <c r="L66" s="2"/>
      <c r="N66" s="2"/>
      <c r="O66" s="2"/>
      <c r="P66" s="2"/>
      <c r="Q66" s="2"/>
      <c r="R66" s="2"/>
      <c r="S66" s="2"/>
      <c r="T66" s="2"/>
    </row>
    <row r="67" spans="1:20" s="6" customFormat="1">
      <c r="A67" s="22"/>
      <c r="B67" s="23" t="s">
        <v>56</v>
      </c>
      <c r="C67" s="228">
        <f>'Kustannukset |Rakennusselostus'!P59+'Kustannukset |Rakennusselostus'!L59</f>
        <v>0</v>
      </c>
      <c r="D67" s="9" t="str">
        <f>'Kustannukset |Rakennusselostus'!T59</f>
        <v>Ei toimenpiteitä</v>
      </c>
      <c r="E67" s="12"/>
      <c r="F67" s="15"/>
      <c r="G67" s="15"/>
      <c r="H67" s="15"/>
      <c r="I67" s="15"/>
      <c r="J67" s="2"/>
      <c r="K67" s="2"/>
      <c r="L67" s="2"/>
      <c r="N67" s="2"/>
      <c r="O67" s="2"/>
      <c r="P67" s="2"/>
      <c r="Q67" s="2"/>
      <c r="R67" s="2"/>
      <c r="S67" s="2"/>
      <c r="T67" s="2"/>
    </row>
    <row r="68" spans="1:20">
      <c r="A68" s="22"/>
      <c r="B68" s="23" t="s">
        <v>127</v>
      </c>
      <c r="C68" s="228">
        <f>'Kustannukset |Rakennusselostus'!P60+'Kustannukset |Rakennusselostus'!L60</f>
        <v>0</v>
      </c>
      <c r="D68" s="9" t="str">
        <f>'Kustannukset |Rakennusselostus'!T60</f>
        <v>Ei toimenpiteitä</v>
      </c>
      <c r="E68" s="12"/>
      <c r="F68" s="14"/>
      <c r="G68" s="14"/>
      <c r="H68" s="14"/>
      <c r="I68" s="14"/>
      <c r="J68" s="1"/>
      <c r="K68" s="1"/>
      <c r="L68" s="2"/>
      <c r="N68" s="1"/>
      <c r="O68" s="1"/>
      <c r="P68" s="1"/>
      <c r="Q68" s="1"/>
      <c r="R68" s="1"/>
      <c r="S68" s="1"/>
      <c r="T68" s="1"/>
    </row>
    <row r="69" spans="1:20">
      <c r="A69" s="22"/>
      <c r="B69" s="23" t="s">
        <v>58</v>
      </c>
      <c r="C69" s="228">
        <f>'Kustannukset |Rakennusselostus'!P61+'Kustannukset |Rakennusselostus'!L61</f>
        <v>0</v>
      </c>
      <c r="D69" s="9" t="str">
        <f>'Kustannukset |Rakennusselostus'!T61</f>
        <v>Ei toimenpiteitä</v>
      </c>
      <c r="E69" s="12"/>
      <c r="F69" s="14"/>
      <c r="G69" s="14"/>
      <c r="H69" s="14"/>
      <c r="I69" s="14"/>
      <c r="J69" s="1"/>
      <c r="K69" s="1"/>
      <c r="L69" s="2"/>
      <c r="N69" s="1"/>
      <c r="O69" s="1"/>
      <c r="P69" s="1"/>
      <c r="Q69" s="1"/>
      <c r="R69" s="1"/>
      <c r="S69" s="1"/>
      <c r="T69" s="1"/>
    </row>
    <row r="70" spans="1:20">
      <c r="A70" s="22"/>
      <c r="B70" s="23" t="s">
        <v>55</v>
      </c>
      <c r="C70" s="228">
        <f>'Kustannukset |Rakennusselostus'!P62+'Kustannukset |Rakennusselostus'!L62</f>
        <v>0</v>
      </c>
      <c r="D70" s="9" t="str">
        <f>'Kustannukset |Rakennusselostus'!T62</f>
        <v>Ei toimenpiteitä</v>
      </c>
      <c r="E70" s="12"/>
      <c r="F70" s="14"/>
      <c r="G70" s="14"/>
      <c r="H70" s="14"/>
      <c r="I70" s="14"/>
      <c r="J70" s="1"/>
      <c r="K70" s="1"/>
      <c r="L70" s="2"/>
      <c r="N70" s="1"/>
      <c r="O70" s="1"/>
      <c r="P70" s="1"/>
      <c r="Q70" s="1"/>
      <c r="R70" s="1"/>
      <c r="S70" s="1"/>
      <c r="T70" s="1"/>
    </row>
    <row r="71" spans="1:20">
      <c r="A71" s="22"/>
      <c r="B71" s="23" t="s">
        <v>17</v>
      </c>
      <c r="C71" s="228">
        <f>'Kustannukset |Rakennusselostus'!P63+'Kustannukset |Rakennusselostus'!L63</f>
        <v>0</v>
      </c>
      <c r="D71" s="9" t="str">
        <f>'Kustannukset |Rakennusselostus'!T63</f>
        <v>Ei toimenpiteitä</v>
      </c>
      <c r="E71" s="12"/>
      <c r="F71" s="14"/>
      <c r="G71" s="14"/>
      <c r="H71" s="14"/>
      <c r="I71" s="14"/>
      <c r="J71" s="1"/>
      <c r="K71" s="1"/>
      <c r="L71" s="2"/>
      <c r="N71" s="1"/>
      <c r="O71" s="1"/>
      <c r="P71" s="1"/>
      <c r="Q71" s="1"/>
      <c r="R71" s="1"/>
      <c r="S71" s="1"/>
      <c r="T71" s="1"/>
    </row>
    <row r="72" spans="1:20">
      <c r="A72" s="22"/>
      <c r="B72" s="27" t="str">
        <f>SUBSTITUTE(IF('Kustannukset |Rakennusselostus'!C64="",'Kustannukset |Rakennusselostus'!B64,'Kustannukset |Rakennusselostus'!C64),":","")</f>
        <v>Muu tuote tai palvelu</v>
      </c>
      <c r="C72" s="228">
        <f>'Kustannukset |Rakennusselostus'!P64+'Kustannukset |Rakennusselostus'!L64</f>
        <v>0</v>
      </c>
      <c r="D72" s="9" t="str">
        <f>'Kustannukset |Rakennusselostus'!T64</f>
        <v>Ei toimenpiteitä</v>
      </c>
      <c r="E72" s="12"/>
      <c r="F72" s="14"/>
      <c r="G72" s="14"/>
      <c r="H72" s="14"/>
      <c r="I72" s="14"/>
      <c r="J72" s="1"/>
      <c r="K72" s="1"/>
      <c r="L72" s="2"/>
      <c r="N72" s="1"/>
      <c r="O72" s="1"/>
      <c r="P72" s="1"/>
      <c r="Q72" s="1"/>
      <c r="R72" s="1"/>
      <c r="S72" s="1"/>
      <c r="T72" s="1"/>
    </row>
    <row r="73" spans="1:20">
      <c r="A73" s="22"/>
      <c r="B73" s="27" t="str">
        <f>SUBSTITUTE(IF('Kustannukset |Rakennusselostus'!C65="",'Kustannukset |Rakennusselostus'!B65,'Kustannukset |Rakennusselostus'!C65),":","")</f>
        <v>Muu tuote tai palvelu</v>
      </c>
      <c r="C73" s="228">
        <f>'Kustannukset |Rakennusselostus'!P65+'Kustannukset |Rakennusselostus'!L65</f>
        <v>0</v>
      </c>
      <c r="D73" s="9" t="str">
        <f>'Kustannukset |Rakennusselostus'!T65</f>
        <v>Ei toimenpiteitä</v>
      </c>
      <c r="E73" s="12"/>
      <c r="F73" s="14"/>
      <c r="G73" s="14"/>
      <c r="H73" s="14"/>
      <c r="I73" s="14"/>
      <c r="J73" s="1"/>
      <c r="K73" s="1"/>
      <c r="L73" s="2"/>
      <c r="N73" s="1"/>
      <c r="O73" s="1"/>
      <c r="P73" s="1"/>
      <c r="Q73" s="1"/>
      <c r="R73" s="1"/>
      <c r="S73" s="1"/>
      <c r="T73" s="1"/>
    </row>
    <row r="74" spans="1:20">
      <c r="A74" s="22"/>
      <c r="B74" s="27" t="str">
        <f>SUBSTITUTE(IF('Kustannukset |Rakennusselostus'!C66="",'Kustannukset |Rakennusselostus'!B66,'Kustannukset |Rakennusselostus'!C66),":","")</f>
        <v>Muu tuote tai palvelu</v>
      </c>
      <c r="C74" s="229">
        <f>'Kustannukset |Rakennusselostus'!P66+'Kustannukset |Rakennusselostus'!L66</f>
        <v>0</v>
      </c>
      <c r="D74" s="9" t="str">
        <f>'Kustannukset |Rakennusselostus'!T66</f>
        <v>Ei toimenpiteitä</v>
      </c>
      <c r="E74" s="12"/>
      <c r="F74" s="14"/>
      <c r="G74" s="14"/>
      <c r="H74" s="14"/>
      <c r="I74" s="14"/>
      <c r="J74" s="1"/>
      <c r="K74" s="1"/>
      <c r="L74" s="2"/>
      <c r="N74" s="1"/>
      <c r="O74" s="1"/>
      <c r="P74" s="1"/>
      <c r="Q74" s="1"/>
      <c r="R74" s="1"/>
      <c r="S74" s="1"/>
      <c r="T74" s="1"/>
    </row>
    <row r="75" spans="1:20">
      <c r="A75" s="1"/>
      <c r="B75" s="224" t="s">
        <v>156</v>
      </c>
      <c r="C75" s="223">
        <f>SUM(C16:C74)</f>
        <v>0</v>
      </c>
      <c r="D75" s="2"/>
      <c r="E75" s="1"/>
      <c r="F75" s="14"/>
      <c r="G75" s="14"/>
      <c r="H75" s="14"/>
      <c r="I75" s="14"/>
      <c r="J75" s="1"/>
      <c r="K75" s="1"/>
      <c r="L75" s="2"/>
      <c r="N75" s="1"/>
      <c r="O75" s="1"/>
      <c r="P75" s="1"/>
      <c r="Q75" s="1"/>
      <c r="R75" s="1"/>
      <c r="S75" s="1"/>
      <c r="T75" s="1"/>
    </row>
    <row r="76" spans="1:20">
      <c r="A76" s="1"/>
      <c r="B76" s="2"/>
      <c r="C76" s="7"/>
      <c r="D76" s="2"/>
      <c r="E76" s="1"/>
      <c r="F76" s="14"/>
      <c r="G76" s="14"/>
      <c r="H76" s="14"/>
      <c r="I76" s="14"/>
      <c r="J76" s="1"/>
      <c r="K76" s="1"/>
      <c r="L76" s="2"/>
      <c r="N76" s="1"/>
      <c r="O76" s="1"/>
      <c r="P76" s="1"/>
      <c r="Q76" s="1"/>
      <c r="R76" s="1"/>
      <c r="S76" s="1"/>
      <c r="T76" s="1"/>
    </row>
    <row r="77" spans="1:20">
      <c r="A77" s="1"/>
      <c r="B77" s="2"/>
      <c r="C77" s="7"/>
      <c r="D77" s="2"/>
      <c r="E77" s="1"/>
      <c r="F77" s="14"/>
      <c r="G77" s="14"/>
      <c r="H77" s="14"/>
      <c r="I77" s="14"/>
      <c r="J77" s="1"/>
      <c r="K77" s="1"/>
      <c r="L77" s="2"/>
      <c r="N77" s="1"/>
      <c r="O77" s="1"/>
      <c r="P77" s="1"/>
      <c r="Q77" s="1"/>
      <c r="R77" s="1"/>
      <c r="S77" s="1"/>
      <c r="T77" s="1"/>
    </row>
    <row r="78" spans="1:20">
      <c r="A78" s="1"/>
      <c r="B78" s="2"/>
      <c r="C78" s="7"/>
      <c r="D78" s="2"/>
      <c r="E78" s="1"/>
      <c r="F78" s="14"/>
      <c r="G78" s="14"/>
      <c r="H78" s="14"/>
      <c r="I78" s="14"/>
      <c r="J78" s="1"/>
      <c r="K78" s="1"/>
      <c r="L78" s="2"/>
      <c r="N78" s="1"/>
      <c r="O78" s="1"/>
      <c r="P78" s="1"/>
      <c r="Q78" s="1"/>
      <c r="R78" s="1"/>
      <c r="S78" s="1"/>
      <c r="T78" s="1"/>
    </row>
    <row r="79" spans="1:20">
      <c r="A79" s="1"/>
      <c r="B79" s="2"/>
      <c r="C79" s="7"/>
      <c r="D79" s="2"/>
      <c r="E79" s="1"/>
      <c r="F79" s="14"/>
      <c r="G79" s="14"/>
      <c r="H79" s="14"/>
      <c r="I79" s="14"/>
      <c r="J79" s="1"/>
      <c r="K79" s="1"/>
      <c r="L79" s="2"/>
      <c r="N79" s="1"/>
      <c r="O79" s="1"/>
      <c r="P79" s="1"/>
      <c r="Q79" s="1"/>
      <c r="R79" s="1"/>
      <c r="S79" s="1"/>
      <c r="T79" s="1"/>
    </row>
    <row r="80" spans="1:20">
      <c r="A80" s="1"/>
      <c r="B80" s="2"/>
      <c r="C80" s="7"/>
      <c r="D80" s="2"/>
      <c r="E80" s="1"/>
      <c r="F80" s="14"/>
      <c r="G80" s="14"/>
      <c r="H80" s="14"/>
      <c r="I80" s="14"/>
      <c r="J80" s="1"/>
      <c r="K80" s="1"/>
      <c r="L80" s="2"/>
      <c r="N80" s="1"/>
      <c r="O80" s="1"/>
      <c r="P80" s="1"/>
      <c r="Q80" s="1"/>
      <c r="R80" s="1"/>
      <c r="S80" s="1"/>
      <c r="T80" s="1"/>
    </row>
    <row r="81" spans="1:20">
      <c r="A81" s="1"/>
      <c r="B81" s="2"/>
      <c r="C81" s="7"/>
      <c r="D81" s="2"/>
      <c r="E81" s="1"/>
      <c r="F81" s="14"/>
      <c r="G81" s="14"/>
      <c r="H81" s="14"/>
      <c r="I81" s="14"/>
      <c r="J81" s="1"/>
      <c r="K81" s="1"/>
      <c r="L81" s="2"/>
      <c r="N81" s="1"/>
      <c r="O81" s="1"/>
      <c r="P81" s="1"/>
      <c r="Q81" s="1"/>
      <c r="R81" s="1"/>
      <c r="S81" s="1"/>
      <c r="T81" s="1"/>
    </row>
    <row r="82" spans="1:20">
      <c r="A82" s="1"/>
      <c r="B82" s="2"/>
      <c r="C82" s="7"/>
      <c r="D82" s="2"/>
      <c r="E82" s="1"/>
      <c r="F82" s="14"/>
      <c r="G82" s="14"/>
      <c r="H82" s="14"/>
      <c r="I82" s="14"/>
      <c r="J82" s="1"/>
      <c r="K82" s="1"/>
      <c r="L82" s="2"/>
      <c r="N82" s="1"/>
      <c r="O82" s="1"/>
      <c r="P82" s="1"/>
      <c r="Q82" s="1"/>
      <c r="R82" s="1"/>
      <c r="S82" s="1"/>
      <c r="T82" s="1"/>
    </row>
    <row r="83" spans="1:20">
      <c r="A83" s="1"/>
      <c r="B83" s="2"/>
      <c r="C83" s="7"/>
      <c r="D83" s="2"/>
      <c r="E83" s="1"/>
      <c r="F83" s="14"/>
      <c r="G83" s="14"/>
      <c r="H83" s="14"/>
      <c r="I83" s="14"/>
      <c r="J83" s="1"/>
      <c r="K83" s="1"/>
      <c r="L83" s="2"/>
      <c r="N83" s="1"/>
      <c r="O83" s="1"/>
      <c r="P83" s="1"/>
      <c r="Q83" s="1"/>
      <c r="R83" s="1"/>
      <c r="S83" s="1"/>
      <c r="T83" s="1"/>
    </row>
    <row r="84" spans="1:20">
      <c r="A84" s="1"/>
      <c r="B84" s="2"/>
      <c r="C84" s="7"/>
      <c r="D84" s="2"/>
      <c r="E84" s="1"/>
      <c r="F84" s="14"/>
      <c r="G84" s="14"/>
      <c r="H84" s="14"/>
      <c r="I84" s="14"/>
      <c r="J84" s="1"/>
      <c r="K84" s="1"/>
      <c r="L84" s="2"/>
      <c r="N84" s="1"/>
      <c r="O84" s="1"/>
      <c r="P84" s="1"/>
      <c r="Q84" s="1"/>
      <c r="R84" s="1"/>
      <c r="S84" s="1"/>
      <c r="T84" s="1"/>
    </row>
    <row r="85" spans="1:20">
      <c r="A85" s="1"/>
      <c r="B85" s="2"/>
      <c r="C85" s="7"/>
      <c r="D85" s="2"/>
      <c r="E85" s="1"/>
      <c r="F85" s="14"/>
      <c r="G85" s="14"/>
      <c r="H85" s="14"/>
      <c r="I85" s="14"/>
      <c r="J85" s="1"/>
      <c r="K85" s="1"/>
      <c r="L85" s="2"/>
      <c r="N85" s="1"/>
      <c r="O85" s="1"/>
      <c r="P85" s="1"/>
      <c r="Q85" s="1"/>
      <c r="R85" s="1"/>
      <c r="S85" s="1"/>
      <c r="T85" s="1"/>
    </row>
    <row r="86" spans="1:20">
      <c r="A86" s="1"/>
      <c r="B86" s="2"/>
      <c r="C86" s="7"/>
      <c r="D86" s="2"/>
      <c r="E86" s="1"/>
      <c r="F86" s="14"/>
      <c r="G86" s="14"/>
      <c r="H86" s="14"/>
      <c r="I86" s="14"/>
      <c r="J86" s="1"/>
      <c r="K86" s="1"/>
      <c r="L86" s="2"/>
      <c r="N86" s="1"/>
      <c r="O86" s="1"/>
      <c r="P86" s="1"/>
      <c r="Q86" s="1"/>
      <c r="R86" s="1"/>
      <c r="S86" s="1"/>
      <c r="T86" s="1"/>
    </row>
    <row r="87" spans="1:20">
      <c r="A87" s="1"/>
      <c r="B87" s="2"/>
      <c r="C87" s="7"/>
      <c r="D87" s="2"/>
      <c r="E87" s="1"/>
      <c r="F87" s="14"/>
      <c r="G87" s="14"/>
      <c r="H87" s="14"/>
      <c r="I87" s="14"/>
      <c r="J87" s="1"/>
      <c r="K87" s="1"/>
      <c r="L87" s="2"/>
      <c r="N87" s="1"/>
      <c r="O87" s="1"/>
      <c r="P87" s="1"/>
      <c r="Q87" s="1"/>
      <c r="R87" s="1"/>
      <c r="S87" s="1"/>
      <c r="T87" s="1"/>
    </row>
    <row r="88" spans="1:20">
      <c r="A88" s="1"/>
      <c r="B88" s="2"/>
      <c r="C88" s="7"/>
      <c r="D88" s="2"/>
      <c r="E88" s="1"/>
      <c r="F88" s="14"/>
      <c r="G88" s="14"/>
      <c r="H88" s="14"/>
      <c r="I88" s="14"/>
      <c r="J88" s="1"/>
      <c r="K88" s="1"/>
      <c r="L88" s="2"/>
      <c r="N88" s="1"/>
      <c r="O88" s="1"/>
      <c r="P88" s="1"/>
      <c r="Q88" s="1"/>
      <c r="R88" s="1"/>
      <c r="S88" s="1"/>
      <c r="T88" s="1"/>
    </row>
    <row r="89" spans="1:20">
      <c r="A89" s="1"/>
      <c r="B89" s="2"/>
      <c r="C89" s="7"/>
      <c r="D89" s="2"/>
      <c r="E89" s="1"/>
      <c r="F89" s="14"/>
      <c r="G89" s="14"/>
      <c r="H89" s="14"/>
      <c r="I89" s="14"/>
      <c r="J89" s="1"/>
      <c r="K89" s="1"/>
      <c r="L89" s="2"/>
      <c r="N89" s="1"/>
      <c r="O89" s="1"/>
      <c r="P89" s="1"/>
      <c r="Q89" s="1"/>
      <c r="R89" s="1"/>
      <c r="S89" s="1"/>
      <c r="T89" s="1"/>
    </row>
    <row r="90" spans="1:20">
      <c r="A90" s="1"/>
      <c r="B90" s="2"/>
      <c r="C90" s="7"/>
      <c r="D90" s="2"/>
      <c r="E90" s="1"/>
      <c r="F90" s="14"/>
      <c r="G90" s="14"/>
      <c r="H90" s="14"/>
      <c r="I90" s="14"/>
      <c r="J90" s="1"/>
      <c r="K90" s="1"/>
      <c r="L90" s="2"/>
      <c r="N90" s="1"/>
      <c r="O90" s="1"/>
      <c r="P90" s="1"/>
      <c r="Q90" s="1"/>
      <c r="R90" s="1"/>
      <c r="S90" s="1"/>
      <c r="T90" s="1"/>
    </row>
    <row r="91" spans="1:20">
      <c r="A91" s="1"/>
      <c r="B91" s="2"/>
      <c r="C91" s="7"/>
      <c r="D91" s="2"/>
      <c r="E91" s="1"/>
      <c r="F91" s="14"/>
      <c r="G91" s="14"/>
      <c r="H91" s="14"/>
      <c r="I91" s="14"/>
      <c r="J91" s="1"/>
      <c r="K91" s="1"/>
      <c r="L91" s="2"/>
      <c r="N91" s="1"/>
      <c r="O91" s="1"/>
      <c r="P91" s="1"/>
      <c r="Q91" s="1"/>
      <c r="R91" s="1"/>
      <c r="S91" s="1"/>
      <c r="T91" s="1"/>
    </row>
    <row r="92" spans="1:20">
      <c r="A92" s="1"/>
      <c r="B92" s="2"/>
      <c r="C92" s="7"/>
      <c r="D92" s="2"/>
      <c r="E92" s="1"/>
      <c r="F92" s="14"/>
      <c r="G92" s="14"/>
      <c r="H92" s="14"/>
      <c r="I92" s="14"/>
      <c r="J92" s="1"/>
      <c r="K92" s="1"/>
      <c r="L92" s="2"/>
      <c r="N92" s="1"/>
      <c r="O92" s="1"/>
      <c r="P92" s="1"/>
      <c r="Q92" s="1"/>
      <c r="R92" s="1"/>
      <c r="S92" s="1"/>
      <c r="T92" s="1"/>
    </row>
    <row r="93" spans="1:20">
      <c r="A93" s="1"/>
      <c r="B93" s="2"/>
      <c r="C93" s="7"/>
      <c r="D93" s="2"/>
      <c r="E93" s="1"/>
      <c r="F93" s="14"/>
      <c r="G93" s="14"/>
      <c r="H93" s="14"/>
      <c r="I93" s="14"/>
      <c r="J93" s="1"/>
      <c r="K93" s="1"/>
      <c r="L93" s="2"/>
      <c r="N93" s="1"/>
      <c r="O93" s="1"/>
      <c r="P93" s="1"/>
      <c r="Q93" s="1"/>
      <c r="R93" s="1"/>
      <c r="S93" s="1"/>
      <c r="T93" s="1"/>
    </row>
    <row r="94" spans="1:20">
      <c r="A94" s="1"/>
      <c r="B94" s="2"/>
      <c r="C94" s="7"/>
      <c r="D94" s="2"/>
      <c r="E94" s="1"/>
      <c r="F94" s="14"/>
      <c r="G94" s="14"/>
      <c r="H94" s="14"/>
      <c r="I94" s="14"/>
      <c r="J94" s="1"/>
      <c r="K94" s="1"/>
      <c r="L94" s="2"/>
      <c r="N94" s="1"/>
      <c r="O94" s="1"/>
      <c r="P94" s="1"/>
      <c r="Q94" s="1"/>
      <c r="R94" s="1"/>
      <c r="S94" s="1"/>
      <c r="T94" s="1"/>
    </row>
    <row r="95" spans="1:20">
      <c r="A95" s="1"/>
      <c r="B95" s="2"/>
      <c r="C95" s="7"/>
      <c r="D95" s="2"/>
      <c r="E95" s="1"/>
      <c r="F95" s="1"/>
      <c r="G95" s="1"/>
      <c r="H95" s="1"/>
      <c r="I95" s="1"/>
      <c r="J95" s="1"/>
      <c r="K95" s="1"/>
      <c r="L95" s="1"/>
      <c r="N95" s="1"/>
      <c r="O95" s="1"/>
      <c r="P95" s="1"/>
      <c r="Q95" s="1"/>
      <c r="R95" s="1"/>
      <c r="S95" s="1"/>
      <c r="T95" s="1"/>
    </row>
    <row r="96" spans="1:20">
      <c r="A96" s="1"/>
      <c r="B96" s="2"/>
      <c r="C96" s="7"/>
      <c r="D96" s="2"/>
      <c r="E96" s="1"/>
      <c r="F96" s="1"/>
      <c r="G96" s="1"/>
      <c r="H96" s="1"/>
      <c r="I96" s="1"/>
      <c r="J96" s="1"/>
      <c r="K96" s="1"/>
      <c r="L96" s="1"/>
      <c r="N96" s="1"/>
      <c r="O96" s="1"/>
      <c r="P96" s="1"/>
      <c r="Q96" s="1"/>
      <c r="R96" s="1"/>
      <c r="S96" s="1"/>
      <c r="T96" s="1"/>
    </row>
    <row r="97" spans="1:20">
      <c r="A97" s="1"/>
      <c r="B97" s="2"/>
      <c r="C97" s="7"/>
      <c r="D97" s="2"/>
      <c r="E97" s="1"/>
      <c r="F97" s="1"/>
      <c r="G97" s="1"/>
      <c r="H97" s="1"/>
      <c r="I97" s="1"/>
      <c r="J97" s="1"/>
      <c r="K97" s="1"/>
      <c r="L97" s="1"/>
      <c r="N97" s="1"/>
      <c r="O97" s="1"/>
      <c r="P97" s="1"/>
      <c r="Q97" s="1"/>
      <c r="R97" s="1"/>
      <c r="S97" s="1"/>
      <c r="T97" s="1"/>
    </row>
    <row r="98" spans="1:20">
      <c r="A98" s="1"/>
      <c r="B98" s="2"/>
      <c r="C98" s="7"/>
      <c r="D98" s="2"/>
      <c r="E98" s="1"/>
      <c r="F98" s="1"/>
      <c r="G98" s="1"/>
      <c r="H98" s="1"/>
      <c r="I98" s="1"/>
      <c r="J98" s="1"/>
      <c r="K98" s="1"/>
      <c r="L98" s="1"/>
      <c r="N98" s="1"/>
      <c r="O98" s="1"/>
      <c r="P98" s="1"/>
      <c r="Q98" s="1"/>
      <c r="R98" s="1"/>
      <c r="S98" s="1"/>
      <c r="T98" s="1"/>
    </row>
    <row r="99" spans="1:20">
      <c r="A99" s="1"/>
      <c r="B99" s="2"/>
      <c r="C99" s="7"/>
      <c r="D99" s="2"/>
      <c r="E99" s="1"/>
      <c r="F99" s="1"/>
      <c r="G99" s="1"/>
      <c r="H99" s="1"/>
      <c r="I99" s="1"/>
      <c r="J99" s="1"/>
      <c r="K99" s="1"/>
      <c r="L99" s="1"/>
      <c r="N99" s="1"/>
      <c r="O99" s="1"/>
      <c r="P99" s="1"/>
      <c r="Q99" s="1"/>
      <c r="R99" s="1"/>
      <c r="S99" s="1"/>
      <c r="T99" s="1"/>
    </row>
    <row r="100" spans="1:20">
      <c r="A100" s="1"/>
      <c r="B100" s="2"/>
      <c r="C100" s="7"/>
      <c r="D100" s="2"/>
      <c r="E100" s="1"/>
      <c r="F100" s="1"/>
      <c r="G100" s="1"/>
      <c r="H100" s="1"/>
      <c r="I100" s="1"/>
      <c r="J100" s="1"/>
      <c r="K100" s="1"/>
      <c r="L100" s="1"/>
      <c r="N100" s="1"/>
      <c r="O100" s="1"/>
      <c r="P100" s="1"/>
      <c r="Q100" s="1"/>
      <c r="R100" s="1"/>
      <c r="S100" s="1"/>
      <c r="T100" s="1"/>
    </row>
    <row r="101" spans="1:20">
      <c r="A101" s="1"/>
      <c r="B101" s="2"/>
      <c r="C101" s="7"/>
      <c r="D101" s="2"/>
      <c r="E101" s="1"/>
      <c r="F101" s="1"/>
      <c r="G101" s="1"/>
      <c r="H101" s="1"/>
      <c r="I101" s="1"/>
      <c r="J101" s="1"/>
      <c r="K101" s="1"/>
      <c r="L101" s="1"/>
      <c r="N101" s="1"/>
      <c r="O101" s="1"/>
      <c r="P101" s="1"/>
      <c r="Q101" s="1"/>
      <c r="R101" s="1"/>
      <c r="S101" s="1"/>
      <c r="T101" s="1"/>
    </row>
    <row r="102" spans="1:20">
      <c r="A102" s="1"/>
      <c r="B102" s="2"/>
      <c r="C102" s="7"/>
      <c r="D102" s="2"/>
      <c r="E102" s="1"/>
      <c r="F102" s="1"/>
      <c r="G102" s="1"/>
      <c r="H102" s="1"/>
      <c r="I102" s="1"/>
      <c r="J102" s="1"/>
      <c r="K102" s="1"/>
      <c r="L102" s="1"/>
      <c r="N102" s="1"/>
      <c r="O102" s="1"/>
      <c r="P102" s="1"/>
      <c r="Q102" s="1"/>
      <c r="R102" s="1"/>
      <c r="S102" s="1"/>
      <c r="T102" s="1"/>
    </row>
    <row r="103" spans="1:20">
      <c r="A103" s="1"/>
      <c r="B103" s="2"/>
      <c r="C103" s="7"/>
      <c r="D103" s="2"/>
      <c r="E103" s="1"/>
      <c r="F103" s="1"/>
      <c r="G103" s="1"/>
      <c r="H103" s="1"/>
      <c r="I103" s="1"/>
      <c r="J103" s="1"/>
      <c r="K103" s="1"/>
      <c r="L103" s="1"/>
      <c r="N103" s="1"/>
      <c r="O103" s="1"/>
      <c r="P103" s="1"/>
      <c r="Q103" s="1"/>
      <c r="R103" s="1"/>
      <c r="S103" s="1"/>
      <c r="T103" s="1"/>
    </row>
    <row r="104" spans="1:20">
      <c r="A104" s="1"/>
      <c r="B104" s="2"/>
      <c r="C104" s="7"/>
      <c r="D104" s="2"/>
      <c r="E104" s="1"/>
      <c r="F104" s="1"/>
      <c r="G104" s="1"/>
      <c r="H104" s="1"/>
      <c r="I104" s="1"/>
      <c r="J104" s="1"/>
      <c r="K104" s="1"/>
      <c r="L104" s="1"/>
      <c r="N104" s="1"/>
      <c r="O104" s="1"/>
      <c r="P104" s="1"/>
      <c r="Q104" s="1"/>
      <c r="R104" s="1"/>
      <c r="S104" s="1"/>
      <c r="T104" s="1"/>
    </row>
  </sheetData>
  <sheetProtection algorithmName="SHA-512" hashValue="Ov12MHSUpiDnYMz6rHPAmdzMcV9LE86RXz1i1AMO1KDqXFNjLepgzJHBQ6LBevpu83oPBeT72JygvyPLRECECA==" saltValue="lAsL0KhhrTuGFxytmiMt1A==" spinCount="100000" sheet="1" objects="1" scenarios="1" formatCells="0" selectLockedCells="1"/>
  <mergeCells count="11">
    <mergeCell ref="C9:D9"/>
    <mergeCell ref="C10:D10"/>
    <mergeCell ref="C11:D11"/>
    <mergeCell ref="C12:D12"/>
    <mergeCell ref="C2:D2"/>
    <mergeCell ref="C8:D8"/>
    <mergeCell ref="C3:D3"/>
    <mergeCell ref="C4:D4"/>
    <mergeCell ref="C5:D5"/>
    <mergeCell ref="C6:D6"/>
    <mergeCell ref="C7:D7"/>
  </mergeCells>
  <conditionalFormatting sqref="E15:E67">
    <cfRule type="containsText" dxfId="2" priority="18" operator="containsText" text="Kirjoita tähän mitä tehdään">
      <formula>NOT(ISERROR(SEARCH("Kirjoita tähän mitä tehdään",E15)))</formula>
    </cfRule>
    <cfRule type="containsText" dxfId="1" priority="19" operator="containsText" text="Ei toimenpiteitä">
      <formula>NOT(ISERROR(SEARCH("Ei toimenpiteitä",E15)))</formula>
    </cfRule>
  </conditionalFormatting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rowBreaks count="1" manualBreakCount="1">
    <brk id="67" max="4" man="1"/>
  </rowBreaks>
  <colBreaks count="1" manualBreakCount="1">
    <brk id="13" max="1048575" man="1"/>
  </col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B9537B9-A814-4251-B781-4C253C61EF9A}">
            <xm:f>NOT(ISERROR(SEARCH(#REF!,E15)))</xm:f>
            <xm:f>#REF!</xm:f>
            <x14:dxf>
              <font>
                <color theme="0"/>
              </font>
            </x14:dxf>
          </x14:cfRule>
          <xm:sqref>E15:E67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criptIds xmlns="http://schemas.microsoft.com/office/extensibility/maker/v1.0" id="script-ids-node-id">
  <scriptId id="ms-officescript%3A%2F%2Fonedrive_business_itemlink%2F01FS2DWTRBMGV27J3BA5A3MC5IXGEMR3QG:ms-officescript%3A%2F%2Fonedrive_business_sharinglink%2Fu!aHR0cHM6Ly9wcmltYW5ldG95LW15LnNoYXJlcG9pbnQuY29tLzp1Oi9nL3BlcnNvbmFsL2phYWtrb19rb3Job25lbl9wcmltYW5ldF9maS9FU0ZocTYtbllRZEJ0Z3VvdVlqSTdnWUJjcGJYSkJhSEFVXzhmU3pZcmstcGVn"/>
</scriptI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5A0580E1BC67C47B730E932E741D13D" ma:contentTypeVersion="18" ma:contentTypeDescription="Luo uusi asiakirja." ma:contentTypeScope="" ma:versionID="3b329e95364ad6973dbf5862fdc5d06f">
  <xsd:schema xmlns:xsd="http://www.w3.org/2001/XMLSchema" xmlns:xs="http://www.w3.org/2001/XMLSchema" xmlns:p="http://schemas.microsoft.com/office/2006/metadata/properties" xmlns:ns2="01a526ad-c593-49ee-8126-f82dcb57d1e4" xmlns:ns3="6fb23a0e-0d71-472b-abc6-3bebd649b962" targetNamespace="http://schemas.microsoft.com/office/2006/metadata/properties" ma:root="true" ma:fieldsID="e311148d3700f9e9badefff11894f91c" ns2:_="" ns3:_="">
    <xsd:import namespace="01a526ad-c593-49ee-8126-f82dcb57d1e4"/>
    <xsd:import namespace="6fb23a0e-0d71-472b-abc6-3bebd649b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a526ad-c593-49ee-8126-f82dcb57d1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Kuvien tunnisteet" ma:readOnly="false" ma:fieldId="{5cf76f15-5ced-4ddc-b409-7134ff3c332f}" ma:taxonomyMulti="true" ma:sspId="ec504a8c-4d49-408a-b794-b9e70ccdb6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b23a0e-0d71-472b-abc6-3bebd649b96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0f384d7-5fb4-4f59-a843-c42537df5313}" ma:internalName="TaxCatchAll" ma:showField="CatchAllData" ma:web="6fb23a0e-0d71-472b-abc6-3bebd649b9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a526ad-c593-49ee-8126-f82dcb57d1e4">
      <Terms xmlns="http://schemas.microsoft.com/office/infopath/2007/PartnerControls"/>
    </lcf76f155ced4ddcb4097134ff3c332f>
    <TaxCatchAll xmlns="6fb23a0e-0d71-472b-abc6-3bebd649b962" xsi:nil="true"/>
  </documentManagement>
</p:properties>
</file>

<file path=customXml/itemProps1.xml><?xml version="1.0" encoding="utf-8"?>
<ds:datastoreItem xmlns:ds="http://schemas.openxmlformats.org/officeDocument/2006/customXml" ds:itemID="{0574F39D-441D-4E6A-8A7C-99EC4D33A674}">
  <ds:schemaRefs>
    <ds:schemaRef ds:uri="http://schemas.microsoft.com/office/extensibility/maker/v1.0"/>
  </ds:schemaRefs>
</ds:datastoreItem>
</file>

<file path=customXml/itemProps2.xml><?xml version="1.0" encoding="utf-8"?>
<ds:datastoreItem xmlns:ds="http://schemas.openxmlformats.org/officeDocument/2006/customXml" ds:itemID="{0AB5517D-F2BD-4A25-BDA4-9AA3FA0FA84F}"/>
</file>

<file path=customXml/itemProps3.xml><?xml version="1.0" encoding="utf-8"?>
<ds:datastoreItem xmlns:ds="http://schemas.openxmlformats.org/officeDocument/2006/customXml" ds:itemID="{9892E10A-A0B9-49EB-BD46-8E97C4349DB9}"/>
</file>

<file path=customXml/itemProps4.xml><?xml version="1.0" encoding="utf-8"?>
<ds:datastoreItem xmlns:ds="http://schemas.openxmlformats.org/officeDocument/2006/customXml" ds:itemID="{5F93B5DD-5AA7-48FB-A9E3-43D4CA441F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16</vt:i4>
      </vt:variant>
    </vt:vector>
  </HeadingPairs>
  <TitlesOfParts>
    <vt:vector size="22" baseType="lpstr">
      <vt:lpstr>Ohje</vt:lpstr>
      <vt:lpstr>Hankkeen tiedot</vt:lpstr>
      <vt:lpstr>Kustannukset |Rakennusselostus</vt:lpstr>
      <vt:lpstr>Kustannusarvion koonti</vt:lpstr>
      <vt:lpstr>Talkootyön koonti</vt:lpstr>
      <vt:lpstr>Rakennusselostus koonti</vt:lpstr>
      <vt:lpstr>'Kustannukset |Rakennusselostus'!Print_Area</vt:lpstr>
      <vt:lpstr>'Kustannusarvion koonti'!Print_Area</vt:lpstr>
      <vt:lpstr>'Rakennusselostus koonti'!Print_Area</vt:lpstr>
      <vt:lpstr>'Talkootyön koonti'!Print_Area</vt:lpstr>
      <vt:lpstr>'Kustannukset |Rakennusselostus'!Print_Titles</vt:lpstr>
      <vt:lpstr>'Rakennusselostus koonti'!Print_Titles</vt:lpstr>
      <vt:lpstr>'Talkootyön koonti'!Print_Titles</vt:lpstr>
      <vt:lpstr>'Hankkeen tiedot'!Tulostusalue</vt:lpstr>
      <vt:lpstr>'Kustannukset |Rakennusselostus'!Tulostusalue</vt:lpstr>
      <vt:lpstr>'Kustannusarvion koonti'!Tulostusalue</vt:lpstr>
      <vt:lpstr>'Rakennusselostus koonti'!Tulostusalue</vt:lpstr>
      <vt:lpstr>'Talkootyön koonti'!Tulostusalue</vt:lpstr>
      <vt:lpstr>'Kustannukset |Rakennusselostus'!Tulostusotsikot</vt:lpstr>
      <vt:lpstr>'Kustannusarvion koonti'!Tulostusotsikot</vt:lpstr>
      <vt:lpstr>'Rakennusselostus koonti'!Tulostusotsikot</vt:lpstr>
      <vt:lpstr>'Talkootyön koonti'!Tulostusotsikot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Omistaja</dc:creator>
  <cp:lastModifiedBy>Sanna Happonen</cp:lastModifiedBy>
  <cp:lastPrinted>2024-05-08T10:47:41Z</cp:lastPrinted>
  <dcterms:created xsi:type="dcterms:W3CDTF">2023-05-29T06:47:15Z</dcterms:created>
  <dcterms:modified xsi:type="dcterms:W3CDTF">2025-01-02T11:49:01Z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0x010100F5A0580E1BC67C47B730E932E741D13D</vt:lpwstr>
  </property>
</Properties>
</file>